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ácia stavby" sheetId="1" r:id="rId1"/>
    <sheet name="145 - Stavebné úpravy výr..." sheetId="2" r:id="rId2"/>
  </sheets>
  <definedNames>
    <definedName name="_xlnm.Print_Titles" localSheetId="1">'145 - Stavebné úpravy výr...'!$135:$135</definedName>
    <definedName name="_xlnm.Print_Titles" localSheetId="0">'Rekapitulácia stavby'!$85:$85</definedName>
    <definedName name="_xlnm.Print_Area" localSheetId="1">'145 - Stavebné úpravy výr...'!$C$4:$Q$70,'145 - Stavebné úpravy výr...'!$C$76:$Q$120,'145 - Stavebné úpravy výr...'!$C$126:$Q$476</definedName>
    <definedName name="_xlnm.Print_Area" localSheetId="0">'Rekapitulácia stavby'!$C$4:$AP$70,'Rekapitulácia stavby'!$C$76:$AP$96</definedName>
  </definedNames>
  <calcPr fullCalcOnLoad="1"/>
</workbook>
</file>

<file path=xl/sharedStrings.xml><?xml version="1.0" encoding="utf-8"?>
<sst xmlns="http://schemas.openxmlformats.org/spreadsheetml/2006/main" count="3259" uniqueCount="717">
  <si>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</si>
  <si>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</si>
  <si>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</si>
  <si>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</si>
  <si>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</si>
  <si>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</si>
  <si>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</si>
  <si>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</si>
  <si>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</si>
  <si>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</si>
  <si>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</si>
  <si>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</si>
  <si>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</si>
  <si>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145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</si>
  <si>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</si>
  <si>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</si>
  <si>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Stavebné úpravy výrobného objektu</t>
  </si>
  <si>
    <t>JKSO:</t>
  </si>
  <si>
    <t>812 11</t>
  </si>
  <si>
    <t>KS:</t>
  </si>
  <si>
    <t>Miesto:</t>
  </si>
  <si>
    <t xml:space="preserve"> </t>
  </si>
  <si>
    <t>Dátum:</t>
  </si>
  <si>
    <t>19.08.2015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</si>
  <si>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</si>
  <si>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</si>
  <si>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</si>
  <si>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</si>
  <si>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</si>
  <si>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</si>
  <si>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</si>
  <si>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</si>
  <si>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</si>
  <si>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</si>
  <si>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</si>
  <si>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</si>
  <si>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</si>
  <si>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</si>
  <si>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</si>
  <si>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</si>
  <si>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</si>
  <si>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</si>
  <si>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</si>
  <si>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</si>
  <si>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</si>
  <si>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</si>
  <si>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</si>
  <si>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</si>
  <si>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</si>
  <si>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</si>
  <si>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</si>
  <si>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</si>
  <si>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</si>
  <si>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</si>
  <si>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</si>
  <si>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</si>
  <si>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</si>
  <si>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</si>
  <si>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</si>
  <si>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</si>
  <si>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</si>
  <si>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</si>
  <si>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</si>
  <si>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</si>
  <si>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</si>
  <si>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</si>
  <si>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</si>
  <si>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</si>
  <si>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</si>
  <si>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</si>
  <si>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</si>
  <si>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</si>
  <si>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</si>
  <si>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</si>
  <si>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IMPORT</t>
  </si>
  <si>
    <t>{2FCCCF54-CC44-4FBC-9FFB-8688C833D791}</t>
  </si>
  <si>
    <t>{00000000-0000-0000-0000-000000000000}</t>
  </si>
  <si>
    <t>1</t>
  </si>
  <si>
    <t>###NOINSERT###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</si>
  <si>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</si>
  <si>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</si>
  <si>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</si>
  <si>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</si>
  <si>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</si>
  <si>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</si>
  <si>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</si>
  <si>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</si>
  <si>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</si>
  <si>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</si>
  <si>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</si>
  <si>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</si>
  <si>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</si>
  <si>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</si>
  <si>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</si>
  <si>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</si>
  <si>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</si>
  <si>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</si>
  <si>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</si>
  <si>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</si>
  <si>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</si>
  <si>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</si>
  <si>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</si>
  <si>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</si>
  <si>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</si>
  <si>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</si>
  <si>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</si>
  <si>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731 - Ústredné kúrenie, kotolne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</si>
  <si>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</si>
  <si>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</si>
  <si>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</si>
  <si>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</si>
  <si>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</si>
  <si>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783 - Dokončovacie práce - nátery</t>
  </si>
  <si>
    <t>VRN - Vedľajšie rozpočtové náklady</t>
  </si>
  <si>
    <t xml:space="preserve">    VRN04 - Projektové práce</t>
  </si>
  <si>
    <t xml:space="preserve">    VRN05 - Príprava staveniska</t>
  </si>
  <si>
    <t xml:space="preserve">    VRN06 - Zariadenie staveniska</t>
  </si>
  <si>
    <t xml:space="preserve">    VRN10 - Inžinierska činnosť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</si>
  <si>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</si>
  <si>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</si>
  <si>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</si>
  <si>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</si>
  <si>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</si>
  <si>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</si>
  <si>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</si>
  <si>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</si>
  <si>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</si>
  <si>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</si>
  <si>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</si>
  <si>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</si>
  <si>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</si>
  <si>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</si>
  <si>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</si>
  <si>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</si>
  <si>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</si>
  <si>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</si>
  <si>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</si>
  <si>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</si>
  <si>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</si>
  <si>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</si>
  <si>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</si>
  <si>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</si>
  <si>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</si>
  <si>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</si>
  <si>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</si>
  <si>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</si>
  <si>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131201101</t>
  </si>
  <si>
    <t>Výkop nezapaženej jamy v hornine 3, do 100 m3</t>
  </si>
  <si>
    <t>m3</t>
  </si>
  <si>
    <t>4</t>
  </si>
  <si>
    <t>-609702934</t>
  </si>
  <si>
    <t>"pre kotviace platne protipožiarnych schodov"</t>
  </si>
  <si>
    <t>VV</t>
  </si>
  <si>
    <t>1,25*0,6*1*3</t>
  </si>
  <si>
    <t>131201109</t>
  </si>
  <si>
    <t>Hĺbenie nezapažených jám a zárezov. Príplatok za lepivosť horniny 3</t>
  </si>
  <si>
    <t>1517745106</t>
  </si>
  <si>
    <t>3</t>
  </si>
  <si>
    <t>132201101</t>
  </si>
  <si>
    <t>Výkop ryhy do šírky 600 mm v horn.3 do 100 m3</t>
  </si>
  <si>
    <t>1875039270</t>
  </si>
  <si>
    <t>"Z obnaženie základového pásu pre zateplenie sokla XPS"</t>
  </si>
  <si>
    <t>36,8*0,4*0,4</t>
  </si>
  <si>
    <t>132201109</t>
  </si>
  <si>
    <t>Príplatok k cene za lepivosť pri hĺbení rýh šírky do 600 mm zapažených i nezapažených s urovnaním dna v hornine 3</t>
  </si>
  <si>
    <t>-2106191023</t>
  </si>
  <si>
    <t>5</t>
  </si>
  <si>
    <t>162201102</t>
  </si>
  <si>
    <t>Vodorovné premiestnenie výkopku z horniny 1-4 nad 20-50m</t>
  </si>
  <si>
    <t>1290494296</t>
  </si>
  <si>
    <t>6</t>
  </si>
  <si>
    <t>174101001</t>
  </si>
  <si>
    <t>Zásyp sypaninou so zhutnením jám, šachiet, rýh, zárezov alebo okolo objektov do 100 m3</t>
  </si>
  <si>
    <t>-1874182244</t>
  </si>
  <si>
    <t>"spätný zásyp sokla"</t>
  </si>
  <si>
    <t>5,888</t>
  </si>
  <si>
    <t>7</t>
  </si>
  <si>
    <t>275313612</t>
  </si>
  <si>
    <t>Betón základových pätiek, prostý tr.C 20/25</t>
  </si>
  <si>
    <t>1937046041</t>
  </si>
  <si>
    <t>8</t>
  </si>
  <si>
    <t>311273501</t>
  </si>
  <si>
    <t>Murivo nosné (m3) z tvárnic YTONG hr. 300 mm P2-400 PD, na MVC a maltu YTONG (300x249x599)</t>
  </si>
  <si>
    <t>-86935317</t>
  </si>
  <si>
    <t>(15,7*2+9,1*2)*0,75*0,3</t>
  </si>
  <si>
    <t>(16,6*2+8,5)*0,75*0,3</t>
  </si>
  <si>
    <t>"otvory"</t>
  </si>
  <si>
    <t>-1,5*0,75*0,3</t>
  </si>
  <si>
    <t>"štíty"</t>
  </si>
  <si>
    <t>(4,8*9,1/2)*2</t>
  </si>
  <si>
    <t>-(1,8*1,35*4)*0,3</t>
  </si>
  <si>
    <t>Súčet</t>
  </si>
  <si>
    <t>9</t>
  </si>
  <si>
    <t>317165222</t>
  </si>
  <si>
    <t>Nosný preklad YTONG šírky 300 mm, výšky 249 mm, dĺžky 1500 mm</t>
  </si>
  <si>
    <t>ks</t>
  </si>
  <si>
    <t>-1167745812</t>
  </si>
  <si>
    <t>"vstup z 2.20 do 2.21"</t>
  </si>
  <si>
    <t>10</t>
  </si>
  <si>
    <t>317165226</t>
  </si>
  <si>
    <t>Nosný preklad YTONG šírky 300 mm, výšky 249 mm, dĺžky 2500 mm</t>
  </si>
  <si>
    <t>446238740</t>
  </si>
  <si>
    <t>"okenné otvory v štítoch"</t>
  </si>
  <si>
    <t>11</t>
  </si>
  <si>
    <t>317165301</t>
  </si>
  <si>
    <t>Nenosný preklad YTONG šírky 100 mm, výšky 249 mm, dĺžky 1250 mm</t>
  </si>
  <si>
    <t>348595668</t>
  </si>
  <si>
    <t>"1.NP"</t>
  </si>
  <si>
    <t xml:space="preserve">"2.NP miestnosti 2.01až 2.20" </t>
  </si>
  <si>
    <t>"2. NP v miestnosti 2.21 až 2.32"</t>
  </si>
  <si>
    <t>12</t>
  </si>
  <si>
    <t>317165302</t>
  </si>
  <si>
    <t>Nenosný preklad YTONG šírky 125 mm, výšky 249 mm, dĺžky 1250 mm</t>
  </si>
  <si>
    <t>-1222319102</t>
  </si>
  <si>
    <t>"1. NP"</t>
  </si>
  <si>
    <t>"2. NP v miestnosti 2.01 až 2.20"</t>
  </si>
  <si>
    <t>13</t>
  </si>
  <si>
    <t>317165303</t>
  </si>
  <si>
    <t>Nenosný preklad YTONG šírky 150 mm, výšky 249 mm, dĺžky 1250 mm</t>
  </si>
  <si>
    <t>-1868399598</t>
  </si>
  <si>
    <t>14</t>
  </si>
  <si>
    <t>317941121</t>
  </si>
  <si>
    <t>Osadenie oceľových valcovaných nosníkov (na murive) I, IE,U,UE,L vr. zvarov a náterov</t>
  </si>
  <si>
    <t>t</t>
  </si>
  <si>
    <t>-989340506</t>
  </si>
  <si>
    <t>"U80"</t>
  </si>
  <si>
    <t>14,4*7,05/1000</t>
  </si>
  <si>
    <t>"U160"</t>
  </si>
  <si>
    <t>8*16/1000</t>
  </si>
  <si>
    <t>"IPE 280"</t>
  </si>
  <si>
    <t>80,2*48/1000</t>
  </si>
  <si>
    <t>15</t>
  </si>
  <si>
    <t>M</t>
  </si>
  <si>
    <t>1338435030</t>
  </si>
  <si>
    <t>Tyče oceľové prierezu U, I, IPE</t>
  </si>
  <si>
    <t>1298352135</t>
  </si>
  <si>
    <t>16</t>
  </si>
  <si>
    <t>330311712</t>
  </si>
  <si>
    <t>Betón stĺpov a pilierov hranatých prostý tr.C 20/25</t>
  </si>
  <si>
    <t>-1297063009</t>
  </si>
  <si>
    <t>"ŽB slĺpy pod oceľovú konštrukciu novej podlahy"</t>
  </si>
  <si>
    <t>0,4*0,4*2,2*2</t>
  </si>
  <si>
    <t>17</t>
  </si>
  <si>
    <t>331351101</t>
  </si>
  <si>
    <t>Debnenie hranatých stĺpov prierezu pravouhlého štvoruholníka výšky do 4 m, zhotovenie-dielce</t>
  </si>
  <si>
    <t>m2</t>
  </si>
  <si>
    <t>-571212507</t>
  </si>
  <si>
    <t>1,6*2,2*2</t>
  </si>
  <si>
    <t>18</t>
  </si>
  <si>
    <t>331351102</t>
  </si>
  <si>
    <t>Debnenie hranatých stĺpov prierezu pravouhlého štvoruholníka výšky do 4 m, odstránenie-dielce</t>
  </si>
  <si>
    <t>837142803</t>
  </si>
  <si>
    <t>19</t>
  </si>
  <si>
    <t>331361821</t>
  </si>
  <si>
    <t>Výstuž stĺpov, pilierov, stojok hranatých z bet. ocele 10505</t>
  </si>
  <si>
    <t>-1392927162</t>
  </si>
  <si>
    <t>0,4*0,4*2,2*2*100/1000</t>
  </si>
  <si>
    <t>342272102</t>
  </si>
  <si>
    <t>Priečky z tvárnic YTONG hr. 100 mm P2-500 hladkých, na MVC a maltu YTONG (100x249x599)</t>
  </si>
  <si>
    <t>606045896</t>
  </si>
  <si>
    <t>(0,25+3,1+3,9+1,5+1,3*2)*2,5-1,6*2</t>
  </si>
  <si>
    <t>77,52</t>
  </si>
  <si>
    <t>"2 NP miestnosti 2.21 až 2.32"</t>
  </si>
  <si>
    <t>21</t>
  </si>
  <si>
    <t>342272103</t>
  </si>
  <si>
    <t>Priečky z tvárnic YTONG hr. 125 mm P2-500 hladkých, na MVC a maltu YTONG (125x249x599)</t>
  </si>
  <si>
    <t>609571404</t>
  </si>
  <si>
    <t>80,84</t>
  </si>
  <si>
    <t>"2. NP miestnosti 2.21 až 2.32"</t>
  </si>
  <si>
    <t>96,92</t>
  </si>
  <si>
    <t>22</t>
  </si>
  <si>
    <t>346481111</t>
  </si>
  <si>
    <t>Zaplentovanie rýh stien (po elektromontážnych a vodokútenárskych prácach)</t>
  </si>
  <si>
    <t>m</t>
  </si>
  <si>
    <t>-344114877</t>
  </si>
  <si>
    <t>23</t>
  </si>
  <si>
    <t>411362422</t>
  </si>
  <si>
    <t>Výstuž stropov doskových, trámových, vložkových, konzolových alebo balkónových,  zo zvár. sietí KARI, priemer drôtu 6/6 mm, veľkosť oka 150x150 mm</t>
  </si>
  <si>
    <t>-99719890</t>
  </si>
  <si>
    <t>24</t>
  </si>
  <si>
    <t>417321414</t>
  </si>
  <si>
    <t>Betón stužujúcich pásov a vencov železový tr. C 20/25</t>
  </si>
  <si>
    <t>1724225377</t>
  </si>
  <si>
    <t>"pod nosnú drevenú konštrukciu novej podlahy"</t>
  </si>
  <si>
    <t>(9,1*2+15,7*2)*0,2*0,45</t>
  </si>
  <si>
    <t>(9,1+16,3*2)*0,2*0,45</t>
  </si>
  <si>
    <t>"pod konštrukciu krovu"</t>
  </si>
  <si>
    <t>(9,1*2+15,7*2)*0,25*0,25</t>
  </si>
  <si>
    <t>(9,1+16,3*2)*0,25*0,25</t>
  </si>
  <si>
    <t>25</t>
  </si>
  <si>
    <t>417351115</t>
  </si>
  <si>
    <t>Debnenie bočníc stužujúcich pásov a vencov vrátane vzpier zhotovenie</t>
  </si>
  <si>
    <t>1368959367</t>
  </si>
  <si>
    <t>(9,1*2+16,3*2)*0,2*2</t>
  </si>
  <si>
    <t>(9,1+16,6*2)*0,2*2</t>
  </si>
  <si>
    <t>(9,1*2+16,3*2)*0,25*2</t>
  </si>
  <si>
    <t>(9,1+16,6*2)*0,25*2</t>
  </si>
  <si>
    <t>26</t>
  </si>
  <si>
    <t>417351116</t>
  </si>
  <si>
    <t>Debnenie bočníc stužujúcich pásov a vencov vrátane vzpier odstránenie</t>
  </si>
  <si>
    <t>-1514032537</t>
  </si>
  <si>
    <t>27</t>
  </si>
  <si>
    <t>417361821</t>
  </si>
  <si>
    <t>Výstuž stužujúcich pásov a vencov z betonárskej ocele 10505</t>
  </si>
  <si>
    <t>-282173988</t>
  </si>
  <si>
    <t>(9,1*2+15,7*2)*0,2*0,45*50/1000</t>
  </si>
  <si>
    <t>(9,1+16,3*2)*0,2*0,45*50/1000</t>
  </si>
  <si>
    <t>(9,1*2+15,72*2)*0,25*0,25*50/1000</t>
  </si>
  <si>
    <t>(9,1+16,3*2)*0,25*0,25*50/1000</t>
  </si>
  <si>
    <t>28</t>
  </si>
  <si>
    <t>433121125</t>
  </si>
  <si>
    <t>Osadenie železobetónového lôžka</t>
  </si>
  <si>
    <t>-1948603449</t>
  </si>
  <si>
    <t>"pod oceľovú konštrukciu novej podlahy"</t>
  </si>
  <si>
    <t>29</t>
  </si>
  <si>
    <t>615981132</t>
  </si>
  <si>
    <t>Obklad vnútorných, vonkajších stien betónových konštrukcií do debnenia Kombidoska hr. 50 mm</t>
  </si>
  <si>
    <t>-478800389</t>
  </si>
  <si>
    <t>(9,1*2+16,3*2)*0,2</t>
  </si>
  <si>
    <t>(9,1+16,6*2)*0,2</t>
  </si>
  <si>
    <t>(9,1*2+16,3*2)*0,25</t>
  </si>
  <si>
    <t>(9,1+16,6*2)*0,25</t>
  </si>
  <si>
    <t>30</t>
  </si>
  <si>
    <t>632450235</t>
  </si>
  <si>
    <t>Betónový poter, hr. 50 mm</t>
  </si>
  <si>
    <t>439630537</t>
  </si>
  <si>
    <t>31</t>
  </si>
  <si>
    <t>632477005</t>
  </si>
  <si>
    <t>Nivelačná stierka podlahová KNAUF hrúbky 3-9 mm</t>
  </si>
  <si>
    <t>1703521779</t>
  </si>
  <si>
    <t>32</t>
  </si>
  <si>
    <t>962031132</t>
  </si>
  <si>
    <t>Búranie priečok z tehál pálených, plných alebo dutých hr. do 150 mm,  -0,19600t</t>
  </si>
  <si>
    <t>1886152395</t>
  </si>
  <si>
    <t>"1.14 sklad obalov"</t>
  </si>
  <si>
    <t>(1,33+1,31)*2,25</t>
  </si>
  <si>
    <t>33</t>
  </si>
  <si>
    <t>962032231</t>
  </si>
  <si>
    <t>Búranie muriva nadzákladového z tehál pálených, vápenopieskových,cementových na maltu,  -1,90500t</t>
  </si>
  <si>
    <t>1625308993</t>
  </si>
  <si>
    <t>(5,8*2,25-0,8*1,75)*0,2</t>
  </si>
  <si>
    <t>"štít v reze BB"</t>
  </si>
  <si>
    <t>(9*5,5/2)*0,375</t>
  </si>
  <si>
    <t>34</t>
  </si>
  <si>
    <t>962032631</t>
  </si>
  <si>
    <t>Búranie komínov. muriva z tehál na akúkoľvek maltu x,  -1,63300t</t>
  </si>
  <si>
    <t>-1320947498</t>
  </si>
  <si>
    <t>0,6*0,6*5+0,6*0,6*4</t>
  </si>
  <si>
    <t>35</t>
  </si>
  <si>
    <t>965043341</t>
  </si>
  <si>
    <t>Búranie podkladov pod dlažby, liatych dlažieb a mazanín,betón s poterom,teracom hr.do 100 mm, plochy nad 4 m2  -2,20000t</t>
  </si>
  <si>
    <t>420726842</t>
  </si>
  <si>
    <t>"v reze AA"</t>
  </si>
  <si>
    <t>8,8*15,7*0,1</t>
  </si>
  <si>
    <t>"-schodisko"</t>
  </si>
  <si>
    <t>-10,10*0,1</t>
  </si>
  <si>
    <t>Medzisúčet</t>
  </si>
  <si>
    <t>"v reze BB"</t>
  </si>
  <si>
    <t>8,8*16,6*0,1</t>
  </si>
  <si>
    <t>36</t>
  </si>
  <si>
    <t>965049110</t>
  </si>
  <si>
    <t>Príplatok za búranie betónovej mazaniny so zváranou sieťou alebo rabicovým pletivom hr.do 100 mm</t>
  </si>
  <si>
    <t>1154903581</t>
  </si>
  <si>
    <t>37</t>
  </si>
  <si>
    <t>968061125</t>
  </si>
  <si>
    <t>Vyvesenie dreveného dverného krídla do suti plochy do 2 m2, -0,02400t</t>
  </si>
  <si>
    <t>198028549</t>
  </si>
  <si>
    <t>38</t>
  </si>
  <si>
    <t>968072455</t>
  </si>
  <si>
    <t>Vybúranie kovových dverových zárubní plochy do 2 m2,  -0,07600t</t>
  </si>
  <si>
    <t>-1281937094</t>
  </si>
  <si>
    <t>39</t>
  </si>
  <si>
    <t>979011201</t>
  </si>
  <si>
    <t>Plastový sklz na stavebnú suť výšky do 10 m</t>
  </si>
  <si>
    <t>-977248860</t>
  </si>
  <si>
    <t>40</t>
  </si>
  <si>
    <t>979081111</t>
  </si>
  <si>
    <t>Odvoz sutiny a vybúraných hmôt na skládku do 1 km</t>
  </si>
  <si>
    <t>1374648665</t>
  </si>
  <si>
    <t>41</t>
  </si>
  <si>
    <t>979081121</t>
  </si>
  <si>
    <t>Odvoz sutiny a vybúraných hmôt na skládku za každý ďalší 1 km</t>
  </si>
  <si>
    <t>1860105685</t>
  </si>
  <si>
    <t>42</t>
  </si>
  <si>
    <t>979082111</t>
  </si>
  <si>
    <t>Vnútrostavenisková doprava sutiny a vybúraných hmôt do 10 m</t>
  </si>
  <si>
    <t>-1233979382</t>
  </si>
  <si>
    <t>43</t>
  </si>
  <si>
    <t>979082121</t>
  </si>
  <si>
    <t>Vnútrostavenisková doprava sutiny a vybúraných hmôt za každých ďalších 5 m</t>
  </si>
  <si>
    <t>1301316119</t>
  </si>
  <si>
    <t>44</t>
  </si>
  <si>
    <t>979089612</t>
  </si>
  <si>
    <t>Poplatok za skladovanie stavebného odpadu</t>
  </si>
  <si>
    <t>-522196614</t>
  </si>
  <si>
    <t>45</t>
  </si>
  <si>
    <t>981011111</t>
  </si>
  <si>
    <t>Demolácia budov, vykonávaná postupným rozoberaním, drevených ľahkých jednostranne obitých,  -0,03900t</t>
  </si>
  <si>
    <t>-773977568</t>
  </si>
  <si>
    <t>"1. NP jestvujúca prístavba šatní"</t>
  </si>
  <si>
    <t>(6,4*2,8+5,6*4,4)*2,2</t>
  </si>
  <si>
    <t>46</t>
  </si>
  <si>
    <t>998011002</t>
  </si>
  <si>
    <t>Presun hmôt pre budovy (801, 803, 812), zvislá konštr. z tehál, tvárnic, z kovu výšky do 12 m</t>
  </si>
  <si>
    <t>1000643925</t>
  </si>
  <si>
    <t>47</t>
  </si>
  <si>
    <t>713120010</t>
  </si>
  <si>
    <t xml:space="preserve">Zakrývanie podláh PE fóliou </t>
  </si>
  <si>
    <t>-1553221180</t>
  </si>
  <si>
    <t>48</t>
  </si>
  <si>
    <t>2837577008</t>
  </si>
  <si>
    <t>Krycia PE fólia  0,12 mm, šírka 2 m, balenie 100 m2, kurenársko - inštalačné práce, podlah.vykurovanie-izolácie</t>
  </si>
  <si>
    <t>489800378</t>
  </si>
  <si>
    <t>49</t>
  </si>
  <si>
    <t>713122111</t>
  </si>
  <si>
    <t>Montáž tepelnej izolácie podláh polystyrénom, kladeným voľne v jednej vrstve</t>
  </si>
  <si>
    <t>-1844332595</t>
  </si>
  <si>
    <t>50</t>
  </si>
  <si>
    <t>2837640500</t>
  </si>
  <si>
    <t>BASF Podlahový polystyrén EPS 100 S hr. 2 cm</t>
  </si>
  <si>
    <t>943878400</t>
  </si>
  <si>
    <t>51</t>
  </si>
  <si>
    <t>998713102</t>
  </si>
  <si>
    <t>Presun hmôt pre izolácie tepelné v objektoch výšky nad 6 m do 12 m</t>
  </si>
  <si>
    <t>2100515334</t>
  </si>
  <si>
    <t>52</t>
  </si>
  <si>
    <t>731361101</t>
  </si>
  <si>
    <t>Nerezový komín Schiedel Permeter DN 150 mm, výšky 7 m</t>
  </si>
  <si>
    <t>súb.</t>
  </si>
  <si>
    <t>-1263913679</t>
  </si>
  <si>
    <t>53</t>
  </si>
  <si>
    <t>762311103</t>
  </si>
  <si>
    <t>Montáž kotevných želiez, príložiek, pätiek, ťahadiel, s pripojením k drevenej konštrukcii</t>
  </si>
  <si>
    <t>1454561939</t>
  </si>
  <si>
    <t>"kotvenie pomúrnic"</t>
  </si>
  <si>
    <t>"(34/1,5)*2"45</t>
  </si>
  <si>
    <t>54</t>
  </si>
  <si>
    <t>5539570000</t>
  </si>
  <si>
    <t>Tyč závitová M 16 mm, matica, veľkoformátová podložka</t>
  </si>
  <si>
    <t>-357237557</t>
  </si>
  <si>
    <t>55</t>
  </si>
  <si>
    <t>762331811</t>
  </si>
  <si>
    <t>Demontáž viazaných konštrukcií krovov so sklonom do 60°, prierez. plochy do 120 cm2,  -0.00800t</t>
  </si>
  <si>
    <t>-1780948446</t>
  </si>
  <si>
    <t>"klieštiny v reze BB"</t>
  </si>
  <si>
    <t>3,4*4,4</t>
  </si>
  <si>
    <t>56</t>
  </si>
  <si>
    <t>762331812</t>
  </si>
  <si>
    <t>Demontáž viazaných konštrukcií krovov so sklonom do 60°, prierez. plochy 120 - 224 cm2,  -0.01400t</t>
  </si>
  <si>
    <t>-1761351400</t>
  </si>
  <si>
    <t>"krokvy, klieštiny v reze AA"</t>
  </si>
  <si>
    <t>9*12*2+4*11</t>
  </si>
  <si>
    <t>"krokvy v reze BB"</t>
  </si>
  <si>
    <t>15*7,8*2</t>
  </si>
  <si>
    <t>"stojky, stredové väznice v reze BB"</t>
  </si>
  <si>
    <t>1,67*8+11,3*2</t>
  </si>
  <si>
    <t>57</t>
  </si>
  <si>
    <t>762331814</t>
  </si>
  <si>
    <t>Demontáž viazaných konštrukcií krovov so sklonom do 60°, prierez. plochy 288 - 450 cm2,  -0.03200t</t>
  </si>
  <si>
    <t>-21820349</t>
  </si>
  <si>
    <t>"pomúrnice v reze AA"</t>
  </si>
  <si>
    <t>16,4*2</t>
  </si>
  <si>
    <t>"pomúrnice, trámy v reze BB"</t>
  </si>
  <si>
    <t>16,3*4+5*4+1,5*28</t>
  </si>
  <si>
    <t>58</t>
  </si>
  <si>
    <t>762331815</t>
  </si>
  <si>
    <t>Demontáž viazaných konštrukcií krovov so sklonom do 60°, prierez. plochy nad 450 cm2,  -0.04000t</t>
  </si>
  <si>
    <t>27823939</t>
  </si>
  <si>
    <t>"stredový hranol v reze AA"</t>
  </si>
  <si>
    <t>16,4</t>
  </si>
  <si>
    <t>59</t>
  </si>
  <si>
    <t>762332110</t>
  </si>
  <si>
    <t>Montáž viazaných konštrukcií krovov striech z reziva priemernej plochy do 120 cm2</t>
  </si>
  <si>
    <t>-590792898</t>
  </si>
  <si>
    <t>"klieštiny 60/150"</t>
  </si>
  <si>
    <t>74*2,78</t>
  </si>
  <si>
    <t>"stĺpiky vikiera 100/100"</t>
  </si>
  <si>
    <t>13*1,7</t>
  </si>
  <si>
    <t>60</t>
  </si>
  <si>
    <t>762332120</t>
  </si>
  <si>
    <t>Montáž viazaných konštrukcií krovov striech z reziva priemernej plochy 120-224 cm2</t>
  </si>
  <si>
    <t>-735330010</t>
  </si>
  <si>
    <t>"krokvy 100/200"</t>
  </si>
  <si>
    <t>84*8,05</t>
  </si>
  <si>
    <t>"klieštiny 60/200"</t>
  </si>
  <si>
    <t>70*5,55</t>
  </si>
  <si>
    <t>61</t>
  </si>
  <si>
    <t>762332130</t>
  </si>
  <si>
    <t>Montáž viazaných konštrukcií krovov striech z reziva priemernej plochy 224-288 cm2</t>
  </si>
  <si>
    <t>-2124174667</t>
  </si>
  <si>
    <t>"pomúrnice 150/150"</t>
  </si>
  <si>
    <t>136,4</t>
  </si>
  <si>
    <t>"väzné trámy"</t>
  </si>
  <si>
    <t>3,2*8</t>
  </si>
  <si>
    <t>62</t>
  </si>
  <si>
    <t>6051590200</t>
  </si>
  <si>
    <t>Hranol mäkké rezivo - omietané</t>
  </si>
  <si>
    <t>1994359920</t>
  </si>
  <si>
    <t>63</t>
  </si>
  <si>
    <t>762341201</t>
  </si>
  <si>
    <t>Montáž latovania jednoduchých striech pre sklon do 60°</t>
  </si>
  <si>
    <t>-604306443</t>
  </si>
  <si>
    <t>64</t>
  </si>
  <si>
    <t>762341253</t>
  </si>
  <si>
    <t>Montáž kontralát pre sklon nad 35°</t>
  </si>
  <si>
    <t>-427866072</t>
  </si>
  <si>
    <t>65</t>
  </si>
  <si>
    <t>6051718000V</t>
  </si>
  <si>
    <t>Lata podkladná 50/40</t>
  </si>
  <si>
    <t>1058104889</t>
  </si>
  <si>
    <t>66</t>
  </si>
  <si>
    <t>762342812</t>
  </si>
  <si>
    <t>Demontáž latovania striech so sklonom do 60 st., pri osovej vzdialenosti lát 0,22-0,50 m,  -0.00500t</t>
  </si>
  <si>
    <t>-1268994418</t>
  </si>
  <si>
    <t>67</t>
  </si>
  <si>
    <t>762343811</t>
  </si>
  <si>
    <t>Demontáž debnenia odkvapov a štítových ríms z dosiek hrubých, hobľovaných hr. do 32 mm,  -0.01700t</t>
  </si>
  <si>
    <t>467156094</t>
  </si>
  <si>
    <t>"štít v reze AA"</t>
  </si>
  <si>
    <t>9*6,5/2</t>
  </si>
  <si>
    <t>68</t>
  </si>
  <si>
    <t>762395000</t>
  </si>
  <si>
    <t>Spojovacie prostriedky  pre viazané konštrukcie krovov, debnenie a laťovanie, nadstrešné konštr., spádové kliny - svorky, dosky, klince, pásová oceľ, vruty</t>
  </si>
  <si>
    <t>-912904014</t>
  </si>
  <si>
    <t>"hranoly"</t>
  </si>
  <si>
    <t>24,4</t>
  </si>
  <si>
    <t>"laty"</t>
  </si>
  <si>
    <t>0,05*0,04*2380</t>
  </si>
  <si>
    <t>69</t>
  </si>
  <si>
    <t>762810027</t>
  </si>
  <si>
    <t>Záklop stropov z dosiek OSB skrutkovaných na trámy na pero a drážku hr. dosky 25 mm</t>
  </si>
  <si>
    <t>-208900546</t>
  </si>
  <si>
    <t>70</t>
  </si>
  <si>
    <t>762822130</t>
  </si>
  <si>
    <t>Montáž stropníc z hraneného a polohraneného reziva prierezovej plochy 288-450 cm2</t>
  </si>
  <si>
    <t>1058171950</t>
  </si>
  <si>
    <t>"nosné trámy novej podlahy"</t>
  </si>
  <si>
    <t>79*6,2</t>
  </si>
  <si>
    <t>71</t>
  </si>
  <si>
    <t>6051501000</t>
  </si>
  <si>
    <t xml:space="preserve">Hranol mäkké rezivo - omietané </t>
  </si>
  <si>
    <t>-623024532</t>
  </si>
  <si>
    <t>79*6,2*0,15*0,22</t>
  </si>
  <si>
    <t>72</t>
  </si>
  <si>
    <t>762895000</t>
  </si>
  <si>
    <t>Spojovacie prostriedky pre záklop, stropnice, podbíjanie - klince, svorky</t>
  </si>
  <si>
    <t>257075127</t>
  </si>
  <si>
    <t>73</t>
  </si>
  <si>
    <t>998762102</t>
  </si>
  <si>
    <t>Presun hmôt pre konštrukcie tesárske v objektoch výšky do 12 m</t>
  </si>
  <si>
    <t>282044392</t>
  </si>
  <si>
    <t>74</t>
  </si>
  <si>
    <t>764171105</t>
  </si>
  <si>
    <t>Krytina LINDAB Maxima sklon strechy nad 30° do 45°</t>
  </si>
  <si>
    <t>1973817159</t>
  </si>
  <si>
    <t>75</t>
  </si>
  <si>
    <t>764171232</t>
  </si>
  <si>
    <t>Krytina LINDAB - záveterná lišta, sklon strechy 30° od 45°</t>
  </si>
  <si>
    <t>-1488172685</t>
  </si>
  <si>
    <t>76</t>
  </si>
  <si>
    <t>764171241</t>
  </si>
  <si>
    <t>Krytina LINDAB - úžľabie, sklon strechy do 30°</t>
  </si>
  <si>
    <t>-922815678</t>
  </si>
  <si>
    <t>77</t>
  </si>
  <si>
    <t>764171245</t>
  </si>
  <si>
    <t>Krytina LINDAB - napojenie plechu na múr, sklon strechy 30° od 45°</t>
  </si>
  <si>
    <t>1476819695</t>
  </si>
  <si>
    <t>78</t>
  </si>
  <si>
    <t>764171255</t>
  </si>
  <si>
    <t>Krytina LINDAB - hrebene z hrebenáčov s vetracím pásom, sklon strechy od 30° od 45°</t>
  </si>
  <si>
    <t>1480036682</t>
  </si>
  <si>
    <t>79</t>
  </si>
  <si>
    <t>764171261</t>
  </si>
  <si>
    <t>Krytina LINDAB - čelo hrebenáča, sklon strechy od 30° do 45°</t>
  </si>
  <si>
    <t>1482270513</t>
  </si>
  <si>
    <t>80</t>
  </si>
  <si>
    <t>764311892</t>
  </si>
  <si>
    <t>Demontáž krytiny hladkej strešnej, príplatok za sklon nad 45°</t>
  </si>
  <si>
    <t>-266372284</t>
  </si>
  <si>
    <t>81</t>
  </si>
  <si>
    <t>764312822</t>
  </si>
  <si>
    <t>Demontáž krytiny hladkej strešnej z tabúľ, do 30st.,  -0,00751t</t>
  </si>
  <si>
    <t>-1696766377</t>
  </si>
  <si>
    <t>82</t>
  </si>
  <si>
    <t>764352427</t>
  </si>
  <si>
    <t>Žľaby z pozinkovaného farbeného PZf plechu, pododkvapové polkruhové r.š. 330 mm</t>
  </si>
  <si>
    <t>384543116</t>
  </si>
  <si>
    <t>83</t>
  </si>
  <si>
    <t>764352810</t>
  </si>
  <si>
    <t>Demontáž žľabov pododkvapových polkruhových so sklonom do 30st. rš 330 mm,  -0,00330t</t>
  </si>
  <si>
    <t>-2121971400</t>
  </si>
  <si>
    <t>"pôvodný okapový systém"</t>
  </si>
  <si>
    <t>34,1</t>
  </si>
  <si>
    <t>84</t>
  </si>
  <si>
    <t>764367212</t>
  </si>
  <si>
    <t>Montáž oplechovania z pozinkovaného PZ plechu, vikier rozvinutej plochy do 6 m2, so sklonom nad 45°, vr. podkl. roštu</t>
  </si>
  <si>
    <t>-657818761</t>
  </si>
  <si>
    <t>85</t>
  </si>
  <si>
    <t>1381403003</t>
  </si>
  <si>
    <t>Plech hladký pozinkovaný, hr. 0,7 mm</t>
  </si>
  <si>
    <t>1616807364</t>
  </si>
  <si>
    <t>86</t>
  </si>
  <si>
    <t>764410850</t>
  </si>
  <si>
    <t>Demontáž oplechovania parapetov rš od 100 do 330 mm,  -0,00135t</t>
  </si>
  <si>
    <t>984592948</t>
  </si>
  <si>
    <t>"pôvodné parapety 1. NP"</t>
  </si>
  <si>
    <t>6,45</t>
  </si>
  <si>
    <t>87</t>
  </si>
  <si>
    <t>764451402</t>
  </si>
  <si>
    <t>Zvodové rúry z pozinkovaného farbeného PZf plechu, štvorcové s dĺžkou strany 100 mm</t>
  </si>
  <si>
    <t>1002929347</t>
  </si>
  <si>
    <t>88</t>
  </si>
  <si>
    <t>764454801</t>
  </si>
  <si>
    <t>Demontáž odpadových rúr kruhových, s priemerom 75 a 100 mm,  -0,00226t</t>
  </si>
  <si>
    <t>-991266596</t>
  </si>
  <si>
    <t>(5,3+3,6)</t>
  </si>
  <si>
    <t>89</t>
  </si>
  <si>
    <t>998764102</t>
  </si>
  <si>
    <t>Presun hmôt pre konštrukcie klampiarske v objektoch výšky nad 6 do 12 m</t>
  </si>
  <si>
    <t>1759099122</t>
  </si>
  <si>
    <t>90</t>
  </si>
  <si>
    <t>765901083</t>
  </si>
  <si>
    <t>Montáž strešnej fólie nad 35°, na krokvy</t>
  </si>
  <si>
    <t>1743838747</t>
  </si>
  <si>
    <t>91</t>
  </si>
  <si>
    <t>2832208000</t>
  </si>
  <si>
    <t>Podstrešná fólia JUTAFOL D 110 STANDARD (1,5 x 50bm), paropriepustná</t>
  </si>
  <si>
    <t>-76867272</t>
  </si>
  <si>
    <t>92</t>
  </si>
  <si>
    <t>766411821</t>
  </si>
  <si>
    <t xml:space="preserve">Demontáž obloženia stien panelmi, palub. doskami,  -0,01098t   </t>
  </si>
  <si>
    <t>2005617746</t>
  </si>
  <si>
    <t>"pohľad južný - jestvujúci obklad fasády"</t>
  </si>
  <si>
    <t>19*4,75+16,4*3,6</t>
  </si>
  <si>
    <t>"- otvory"</t>
  </si>
  <si>
    <t>-(1,3*2,05+1,4*2*2+2,05*2,05+1,3*1,45*2+1,55*1,9+2,05*2,05+1,8*1,5)</t>
  </si>
  <si>
    <t>93</t>
  </si>
  <si>
    <t>766411822</t>
  </si>
  <si>
    <t>Demontáž obloženia stien panelmi, podkladových roštov,  -0,00800t</t>
  </si>
  <si>
    <t>-16570921</t>
  </si>
  <si>
    <t>94</t>
  </si>
  <si>
    <t>766421821</t>
  </si>
  <si>
    <t>Demontáž obloženia podhľadu stien, palub.doskami,  -0,01000t</t>
  </si>
  <si>
    <t>2047466509</t>
  </si>
  <si>
    <t>"pôvodný obklad ostrešia"</t>
  </si>
  <si>
    <t>34,1*2*0,9</t>
  </si>
  <si>
    <t>95</t>
  </si>
  <si>
    <t>766421822</t>
  </si>
  <si>
    <t>Demontáž obloženia podhľadu stien, podkladových roštov,  -0,00800t</t>
  </si>
  <si>
    <t>-1731992283</t>
  </si>
  <si>
    <t>96</t>
  </si>
  <si>
    <t>767995220</t>
  </si>
  <si>
    <t>Dodávka a montáž schodiskového zábradlia šikmého z rúrok</t>
  </si>
  <si>
    <t>bm</t>
  </si>
  <si>
    <t>-905380790</t>
  </si>
  <si>
    <t>"v miestnosti 2.20"</t>
  </si>
  <si>
    <t>6,8</t>
  </si>
  <si>
    <t>"v miestnosti 2,24"</t>
  </si>
  <si>
    <t>7,45</t>
  </si>
  <si>
    <t>"protipožiarne schodisko"</t>
  </si>
  <si>
    <t>21,25</t>
  </si>
  <si>
    <t>97</t>
  </si>
  <si>
    <t>783782203</t>
  </si>
  <si>
    <t>Nátery tesárskych konštrukcií povrchová impregnácia Bochemitom QB</t>
  </si>
  <si>
    <t>-1089836892</t>
  </si>
  <si>
    <t>79*6,2*(0,15*2+0,22*2)</t>
  </si>
  <si>
    <t>"piliarske výrobky strechy"</t>
  </si>
  <si>
    <t>"2a" 0,6*84*8,05</t>
  </si>
  <si>
    <t>"3a" 0,6*136,4</t>
  </si>
  <si>
    <t>"3b" 0,6*3,2*8</t>
  </si>
  <si>
    <t>"3c" 0,6*4,1*1</t>
  </si>
  <si>
    <t>"4a" 0,52*5,55*70</t>
  </si>
  <si>
    <t>"4b" 0,42*2,78*74</t>
  </si>
  <si>
    <t>"5a" 0,4*1,7*13</t>
  </si>
  <si>
    <t>"laty, kontralaty" (1700+680)*0,18</t>
  </si>
  <si>
    <t>98</t>
  </si>
  <si>
    <t>000400035</t>
  </si>
  <si>
    <t>Projektové práce - náklady na ocenenie stavby rozpočet skutočného vykonania etáp realizácie</t>
  </si>
  <si>
    <t>eur/mes.</t>
  </si>
  <si>
    <t>1024</t>
  </si>
  <si>
    <t>383334567</t>
  </si>
  <si>
    <t>99</t>
  </si>
  <si>
    <t>000500021</t>
  </si>
  <si>
    <t>Príprava staveniska - preloženie konštrukcií prekládky inžinierskych sietí</t>
  </si>
  <si>
    <t>kpl</t>
  </si>
  <si>
    <t>1020985626</t>
  </si>
  <si>
    <t>"2.NP, slaboprúd, bleskozvod...."1</t>
  </si>
  <si>
    <t>100</t>
  </si>
  <si>
    <t>000500022</t>
  </si>
  <si>
    <t>Príprava staveniska - preloženie konštrukcií odstranenie materiálov a konstrukcií</t>
  </si>
  <si>
    <t>-1253478985</t>
  </si>
  <si>
    <t>"priľahlé konštrukcie objektu"1</t>
  </si>
  <si>
    <t>101</t>
  </si>
  <si>
    <t>000600011</t>
  </si>
  <si>
    <t>Zariadenie staveniska - prevádzkové kancelárie</t>
  </si>
  <si>
    <t>-1799166701</t>
  </si>
  <si>
    <t>102</t>
  </si>
  <si>
    <t>000600013</t>
  </si>
  <si>
    <t>Zariadenie staveniska - prevádzkové sklady</t>
  </si>
  <si>
    <t>-37171324</t>
  </si>
  <si>
    <t>103</t>
  </si>
  <si>
    <t>000600042</t>
  </si>
  <si>
    <t>Zariadenie staveniska - sociálne sociálne zariadenia</t>
  </si>
  <si>
    <t>-1467599829</t>
  </si>
  <si>
    <t>104</t>
  </si>
  <si>
    <t>001000012</t>
  </si>
  <si>
    <t>Inžinierska činnosť - dozory technický dozor investora</t>
  </si>
  <si>
    <t>2119127137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</si>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</sst>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6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8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8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3" xfId="0" applyFont="1" applyBorder="1" applyAlignment="1" applyProtection="1">
      <alignment horizontal="center" vertical="center"/>
      <protection/>
    </xf>
    <xf numFmtId="49" fontId="32" fillId="0" borderId="33" xfId="0" applyNumberFormat="1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center" vertical="center" wrapText="1"/>
      <protection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14" xfId="0" applyFont="1" applyBorder="1" applyAlignment="1" applyProtection="1">
      <alignment horizontal="left" vertical="center"/>
      <protection/>
    </xf>
    <xf numFmtId="0" fontId="33" fillId="0" borderId="22" xfId="0" applyFont="1" applyBorder="1" applyAlignment="1" applyProtection="1">
      <alignment horizontal="left" vertical="center"/>
      <protection/>
    </xf>
    <xf numFmtId="0" fontId="33" fillId="0" borderId="23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168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left" vertical="center" wrapText="1"/>
      <protection/>
    </xf>
    <xf numFmtId="0" fontId="32" fillId="0" borderId="33" xfId="0" applyFont="1" applyBorder="1" applyAlignment="1" applyProtection="1">
      <alignment horizontal="left" vertical="center"/>
      <protection/>
    </xf>
    <xf numFmtId="168" fontId="32" fillId="34" borderId="33" xfId="0" applyNumberFormat="1" applyFont="1" applyFill="1" applyBorder="1" applyAlignment="1">
      <alignment horizontal="right" vertical="center"/>
    </xf>
    <xf numFmtId="168" fontId="32" fillId="0" borderId="33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8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8" fontId="23" fillId="0" borderId="0" xfId="0" applyNumberFormat="1" applyFont="1" applyAlignment="1" applyProtection="1">
      <alignment horizontal="right"/>
      <protection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3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38A7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97C89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38A76.tmp" descr="C:\CENKROSplusData\System\Temp\rad38A7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97C89.tmp" descr="C:\CENKROSplusData\System\Temp\rad97C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61" t="s">
        <v>0</v>
      </c>
      <c r="B1" s="262"/>
      <c r="C1" s="262"/>
      <c r="D1" s="263" t="s">
        <v>1</v>
      </c>
      <c r="E1" s="262"/>
      <c r="F1" s="262"/>
      <c r="G1" s="262"/>
      <c r="H1" s="262"/>
      <c r="I1" s="262"/>
      <c r="J1" s="262"/>
      <c r="K1" s="264" t="s">
        <v>710</v>
      </c>
      <c r="L1" s="264"/>
      <c r="M1" s="264"/>
      <c r="N1" s="264"/>
      <c r="O1" s="264"/>
      <c r="P1" s="264"/>
      <c r="Q1" s="264"/>
      <c r="R1" s="264"/>
      <c r="S1" s="264"/>
      <c r="T1" s="262"/>
      <c r="U1" s="262"/>
      <c r="V1" s="262"/>
      <c r="W1" s="264" t="s">
        <v>711</v>
      </c>
      <c r="X1" s="264"/>
      <c r="Y1" s="264"/>
      <c r="Z1" s="264"/>
      <c r="AA1" s="264"/>
      <c r="AB1" s="264"/>
      <c r="AC1" s="264"/>
      <c r="AD1" s="264"/>
      <c r="AE1" s="264"/>
      <c r="AF1" s="264"/>
      <c r="AG1" s="262"/>
      <c r="AH1" s="26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224" t="s">
        <v>6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8</v>
      </c>
    </row>
    <row r="4" spans="2:71" s="2" customFormat="1" ht="37.5" customHeight="1">
      <c r="B4" s="10"/>
      <c r="C4" s="185" t="s">
        <v>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2"/>
      <c r="AS4" s="13" t="s">
        <v>10</v>
      </c>
      <c r="BE4" s="14" t="s">
        <v>11</v>
      </c>
      <c r="BS4" s="6" t="s">
        <v>7</v>
      </c>
    </row>
    <row r="5" spans="2:71" s="2" customFormat="1" ht="15" customHeight="1">
      <c r="B5" s="10"/>
      <c r="C5" s="11"/>
      <c r="D5" s="15" t="s">
        <v>12</v>
      </c>
      <c r="E5" s="11"/>
      <c r="F5" s="11"/>
      <c r="G5" s="11"/>
      <c r="H5" s="11"/>
      <c r="I5" s="11"/>
      <c r="J5" s="11"/>
      <c r="K5" s="190" t="s">
        <v>13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1"/>
      <c r="AQ5" s="12"/>
      <c r="BE5" s="187" t="s">
        <v>14</v>
      </c>
      <c r="BS5" s="6" t="s">
        <v>7</v>
      </c>
    </row>
    <row r="6" spans="2:71" s="2" customFormat="1" ht="37.5" customHeight="1">
      <c r="B6" s="10"/>
      <c r="C6" s="11"/>
      <c r="D6" s="17" t="s">
        <v>15</v>
      </c>
      <c r="E6" s="11"/>
      <c r="F6" s="11"/>
      <c r="G6" s="11"/>
      <c r="H6" s="11"/>
      <c r="I6" s="11"/>
      <c r="J6" s="11"/>
      <c r="K6" s="191" t="s">
        <v>16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1"/>
      <c r="AQ6" s="12"/>
      <c r="BE6" s="184"/>
      <c r="BS6" s="6" t="s">
        <v>7</v>
      </c>
    </row>
    <row r="7" spans="2:71" s="2" customFormat="1" ht="15" customHeight="1">
      <c r="B7" s="10"/>
      <c r="C7" s="11"/>
      <c r="D7" s="18" t="s">
        <v>17</v>
      </c>
      <c r="E7" s="11"/>
      <c r="F7" s="11"/>
      <c r="G7" s="11"/>
      <c r="H7" s="11"/>
      <c r="I7" s="11"/>
      <c r="J7" s="11"/>
      <c r="K7" s="16" t="s">
        <v>18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19</v>
      </c>
      <c r="AL7" s="11"/>
      <c r="AM7" s="11"/>
      <c r="AN7" s="16"/>
      <c r="AO7" s="11"/>
      <c r="AP7" s="11"/>
      <c r="AQ7" s="12"/>
      <c r="BE7" s="184"/>
      <c r="BS7" s="6" t="s">
        <v>7</v>
      </c>
    </row>
    <row r="8" spans="2:71" s="2" customFormat="1" ht="15" customHeight="1">
      <c r="B8" s="10"/>
      <c r="C8" s="11"/>
      <c r="D8" s="18" t="s">
        <v>20</v>
      </c>
      <c r="E8" s="11"/>
      <c r="F8" s="11"/>
      <c r="G8" s="11"/>
      <c r="H8" s="11"/>
      <c r="I8" s="11"/>
      <c r="J8" s="11"/>
      <c r="K8" s="16" t="s">
        <v>21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22</v>
      </c>
      <c r="AL8" s="11"/>
      <c r="AM8" s="11"/>
      <c r="AN8" s="19" t="s">
        <v>23</v>
      </c>
      <c r="AO8" s="11"/>
      <c r="AP8" s="11"/>
      <c r="AQ8" s="12"/>
      <c r="BE8" s="184"/>
      <c r="BS8" s="6" t="s">
        <v>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4"/>
      <c r="BS9" s="6" t="s">
        <v>7</v>
      </c>
    </row>
    <row r="10" spans="2:71" s="2" customFormat="1" ht="15" customHeight="1">
      <c r="B10" s="10"/>
      <c r="C10" s="11"/>
      <c r="D10" s="18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25</v>
      </c>
      <c r="AL10" s="11"/>
      <c r="AM10" s="11"/>
      <c r="AN10" s="16"/>
      <c r="AO10" s="11"/>
      <c r="AP10" s="11"/>
      <c r="AQ10" s="12"/>
      <c r="BE10" s="184"/>
      <c r="BS10" s="6" t="s">
        <v>7</v>
      </c>
    </row>
    <row r="11" spans="2:71" s="2" customFormat="1" ht="19.5" customHeight="1">
      <c r="B11" s="10"/>
      <c r="C11" s="11"/>
      <c r="D11" s="11"/>
      <c r="E11" s="16" t="s">
        <v>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26</v>
      </c>
      <c r="AL11" s="11"/>
      <c r="AM11" s="11"/>
      <c r="AN11" s="16"/>
      <c r="AO11" s="11"/>
      <c r="AP11" s="11"/>
      <c r="AQ11" s="12"/>
      <c r="BE11" s="184"/>
      <c r="BS11" s="6" t="s">
        <v>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4"/>
      <c r="BS12" s="6" t="s">
        <v>7</v>
      </c>
    </row>
    <row r="13" spans="2:71" s="2" customFormat="1" ht="15" customHeight="1">
      <c r="B13" s="10"/>
      <c r="C13" s="11"/>
      <c r="D13" s="18" t="s">
        <v>27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25</v>
      </c>
      <c r="AL13" s="11"/>
      <c r="AM13" s="11"/>
      <c r="AN13" s="20" t="s">
        <v>28</v>
      </c>
      <c r="AO13" s="11"/>
      <c r="AP13" s="11"/>
      <c r="AQ13" s="12"/>
      <c r="BE13" s="184"/>
      <c r="BS13" s="6" t="s">
        <v>7</v>
      </c>
    </row>
    <row r="14" spans="2:71" s="2" customFormat="1" ht="15.75" customHeight="1">
      <c r="B14" s="10"/>
      <c r="C14" s="11"/>
      <c r="D14" s="11"/>
      <c r="E14" s="192" t="s">
        <v>28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" t="s">
        <v>26</v>
      </c>
      <c r="AL14" s="11"/>
      <c r="AM14" s="11"/>
      <c r="AN14" s="20" t="s">
        <v>28</v>
      </c>
      <c r="AO14" s="11"/>
      <c r="AP14" s="11"/>
      <c r="AQ14" s="12"/>
      <c r="BE14" s="184"/>
      <c r="BS14" s="6" t="s">
        <v>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4"/>
      <c r="BS15" s="6" t="s">
        <v>4</v>
      </c>
    </row>
    <row r="16" spans="2:71" s="2" customFormat="1" ht="15" customHeight="1">
      <c r="B16" s="10"/>
      <c r="C16" s="11"/>
      <c r="D16" s="18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25</v>
      </c>
      <c r="AL16" s="11"/>
      <c r="AM16" s="11"/>
      <c r="AN16" s="16"/>
      <c r="AO16" s="11"/>
      <c r="AP16" s="11"/>
      <c r="AQ16" s="12"/>
      <c r="BE16" s="184"/>
      <c r="BS16" s="6" t="s">
        <v>4</v>
      </c>
    </row>
    <row r="17" spans="2:71" s="2" customFormat="1" ht="19.5" customHeight="1">
      <c r="B17" s="10"/>
      <c r="C17" s="11"/>
      <c r="D17" s="11"/>
      <c r="E17" s="16" t="s">
        <v>21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26</v>
      </c>
      <c r="AL17" s="11"/>
      <c r="AM17" s="11"/>
      <c r="AN17" s="16"/>
      <c r="AO17" s="11"/>
      <c r="AP17" s="11"/>
      <c r="AQ17" s="12"/>
      <c r="BE17" s="184"/>
      <c r="BS17" s="6" t="s">
        <v>30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4"/>
      <c r="BS18" s="6" t="s">
        <v>31</v>
      </c>
    </row>
    <row r="19" spans="2:71" s="2" customFormat="1" ht="15" customHeight="1">
      <c r="B19" s="10"/>
      <c r="C19" s="11"/>
      <c r="D19" s="18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25</v>
      </c>
      <c r="AL19" s="11"/>
      <c r="AM19" s="11"/>
      <c r="AN19" s="16"/>
      <c r="AO19" s="11"/>
      <c r="AP19" s="11"/>
      <c r="AQ19" s="12"/>
      <c r="BE19" s="184"/>
      <c r="BS19" s="6" t="s">
        <v>31</v>
      </c>
    </row>
    <row r="20" spans="2:57" s="2" customFormat="1" ht="15.75" customHeight="1">
      <c r="B20" s="10"/>
      <c r="C20" s="11"/>
      <c r="D20" s="11"/>
      <c r="E20" s="16" t="s">
        <v>21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26</v>
      </c>
      <c r="AL20" s="11"/>
      <c r="AM20" s="11"/>
      <c r="AN20" s="16"/>
      <c r="AO20" s="11"/>
      <c r="AP20" s="11"/>
      <c r="AQ20" s="12"/>
      <c r="BE20" s="184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4"/>
    </row>
    <row r="22" spans="2:57" s="2" customFormat="1" ht="15.75" customHeight="1">
      <c r="B22" s="10"/>
      <c r="C22" s="11"/>
      <c r="D22" s="18" t="s">
        <v>33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4"/>
    </row>
    <row r="23" spans="2:57" s="2" customFormat="1" ht="15.75" customHeight="1">
      <c r="B23" s="10"/>
      <c r="C23" s="11"/>
      <c r="D23" s="11"/>
      <c r="E23" s="193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1"/>
      <c r="AP23" s="11"/>
      <c r="AQ23" s="12"/>
      <c r="BE23" s="184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4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4"/>
    </row>
    <row r="26" spans="2:57" s="2" customFormat="1" ht="15" customHeight="1">
      <c r="B26" s="10"/>
      <c r="C26" s="11"/>
      <c r="D26" s="22" t="s">
        <v>34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94">
        <f>ROUND($AG$87,2)</f>
        <v>0</v>
      </c>
      <c r="AL26" s="186"/>
      <c r="AM26" s="186"/>
      <c r="AN26" s="186"/>
      <c r="AO26" s="186"/>
      <c r="AP26" s="11"/>
      <c r="AQ26" s="12"/>
      <c r="BE26" s="184"/>
    </row>
    <row r="27" spans="2:57" s="2" customFormat="1" ht="15" customHeight="1">
      <c r="B27" s="10"/>
      <c r="C27" s="11"/>
      <c r="D27" s="22" t="s">
        <v>35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94">
        <f>ROUND($AG$90,2)</f>
        <v>0</v>
      </c>
      <c r="AL27" s="186"/>
      <c r="AM27" s="186"/>
      <c r="AN27" s="186"/>
      <c r="AO27" s="186"/>
      <c r="AP27" s="11"/>
      <c r="AQ27" s="12"/>
      <c r="BE27" s="184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88"/>
    </row>
    <row r="29" spans="2:57" s="6" customFormat="1" ht="27" customHeight="1">
      <c r="B29" s="23"/>
      <c r="C29" s="24"/>
      <c r="D29" s="26" t="s">
        <v>36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95">
        <f>ROUND($AK$26+$AK$27,2)</f>
        <v>0</v>
      </c>
      <c r="AL29" s="196"/>
      <c r="AM29" s="196"/>
      <c r="AN29" s="196"/>
      <c r="AO29" s="196"/>
      <c r="AP29" s="24"/>
      <c r="AQ29" s="25"/>
      <c r="BE29" s="188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88"/>
    </row>
    <row r="31" spans="2:57" s="6" customFormat="1" ht="15" customHeight="1">
      <c r="B31" s="28"/>
      <c r="C31" s="29"/>
      <c r="D31" s="29" t="s">
        <v>37</v>
      </c>
      <c r="E31" s="29"/>
      <c r="F31" s="29" t="s">
        <v>38</v>
      </c>
      <c r="G31" s="29"/>
      <c r="H31" s="29"/>
      <c r="I31" s="29"/>
      <c r="J31" s="29"/>
      <c r="K31" s="29"/>
      <c r="L31" s="197">
        <v>0.2</v>
      </c>
      <c r="M31" s="198"/>
      <c r="N31" s="198"/>
      <c r="O31" s="198"/>
      <c r="P31" s="29"/>
      <c r="Q31" s="29"/>
      <c r="R31" s="29"/>
      <c r="S31" s="29"/>
      <c r="T31" s="31" t="s">
        <v>39</v>
      </c>
      <c r="U31" s="29"/>
      <c r="V31" s="29"/>
      <c r="W31" s="199">
        <f>ROUND($AZ$87+SUM($CD$91:$CD$95),2)</f>
        <v>0</v>
      </c>
      <c r="X31" s="198"/>
      <c r="Y31" s="198"/>
      <c r="Z31" s="198"/>
      <c r="AA31" s="198"/>
      <c r="AB31" s="198"/>
      <c r="AC31" s="198"/>
      <c r="AD31" s="198"/>
      <c r="AE31" s="198"/>
      <c r="AF31" s="29"/>
      <c r="AG31" s="29"/>
      <c r="AH31" s="29"/>
      <c r="AI31" s="29"/>
      <c r="AJ31" s="29"/>
      <c r="AK31" s="199">
        <f>ROUND($AV$87+SUM($BY$91:$BY$95),2)</f>
        <v>0</v>
      </c>
      <c r="AL31" s="198"/>
      <c r="AM31" s="198"/>
      <c r="AN31" s="198"/>
      <c r="AO31" s="198"/>
      <c r="AP31" s="29"/>
      <c r="AQ31" s="32"/>
      <c r="BE31" s="189"/>
    </row>
    <row r="32" spans="2:57" s="6" customFormat="1" ht="15" customHeight="1">
      <c r="B32" s="28"/>
      <c r="C32" s="29"/>
      <c r="D32" s="29"/>
      <c r="E32" s="29"/>
      <c r="F32" s="29" t="s">
        <v>40</v>
      </c>
      <c r="G32" s="29"/>
      <c r="H32" s="29"/>
      <c r="I32" s="29"/>
      <c r="J32" s="29"/>
      <c r="K32" s="29"/>
      <c r="L32" s="197">
        <v>0.2</v>
      </c>
      <c r="M32" s="198"/>
      <c r="N32" s="198"/>
      <c r="O32" s="198"/>
      <c r="P32" s="29"/>
      <c r="Q32" s="29"/>
      <c r="R32" s="29"/>
      <c r="S32" s="29"/>
      <c r="T32" s="31" t="s">
        <v>39</v>
      </c>
      <c r="U32" s="29"/>
      <c r="V32" s="29"/>
      <c r="W32" s="199">
        <f>ROUND($BA$87+SUM($CE$91:$CE$95),2)</f>
        <v>0</v>
      </c>
      <c r="X32" s="198"/>
      <c r="Y32" s="198"/>
      <c r="Z32" s="198"/>
      <c r="AA32" s="198"/>
      <c r="AB32" s="198"/>
      <c r="AC32" s="198"/>
      <c r="AD32" s="198"/>
      <c r="AE32" s="198"/>
      <c r="AF32" s="29"/>
      <c r="AG32" s="29"/>
      <c r="AH32" s="29"/>
      <c r="AI32" s="29"/>
      <c r="AJ32" s="29"/>
      <c r="AK32" s="199">
        <f>ROUND($AW$87+SUM($BZ$91:$BZ$95),2)</f>
        <v>0</v>
      </c>
      <c r="AL32" s="198"/>
      <c r="AM32" s="198"/>
      <c r="AN32" s="198"/>
      <c r="AO32" s="198"/>
      <c r="AP32" s="29"/>
      <c r="AQ32" s="32"/>
      <c r="BE32" s="189"/>
    </row>
    <row r="33" spans="2:57" s="6" customFormat="1" ht="15" customHeight="1" hidden="1">
      <c r="B33" s="28"/>
      <c r="C33" s="29"/>
      <c r="D33" s="29"/>
      <c r="E33" s="29"/>
      <c r="F33" s="29" t="s">
        <v>41</v>
      </c>
      <c r="G33" s="29"/>
      <c r="H33" s="29"/>
      <c r="I33" s="29"/>
      <c r="J33" s="29"/>
      <c r="K33" s="29"/>
      <c r="L33" s="197">
        <v>0.2</v>
      </c>
      <c r="M33" s="198"/>
      <c r="N33" s="198"/>
      <c r="O33" s="198"/>
      <c r="P33" s="29"/>
      <c r="Q33" s="29"/>
      <c r="R33" s="29"/>
      <c r="S33" s="29"/>
      <c r="T33" s="31" t="s">
        <v>39</v>
      </c>
      <c r="U33" s="29"/>
      <c r="V33" s="29"/>
      <c r="W33" s="199">
        <f>ROUND($BB$87+SUM($CF$91:$CF$95),2)</f>
        <v>0</v>
      </c>
      <c r="X33" s="198"/>
      <c r="Y33" s="198"/>
      <c r="Z33" s="198"/>
      <c r="AA33" s="198"/>
      <c r="AB33" s="198"/>
      <c r="AC33" s="198"/>
      <c r="AD33" s="198"/>
      <c r="AE33" s="198"/>
      <c r="AF33" s="29"/>
      <c r="AG33" s="29"/>
      <c r="AH33" s="29"/>
      <c r="AI33" s="29"/>
      <c r="AJ33" s="29"/>
      <c r="AK33" s="199">
        <v>0</v>
      </c>
      <c r="AL33" s="198"/>
      <c r="AM33" s="198"/>
      <c r="AN33" s="198"/>
      <c r="AO33" s="198"/>
      <c r="AP33" s="29"/>
      <c r="AQ33" s="32"/>
      <c r="BE33" s="189"/>
    </row>
    <row r="34" spans="2:57" s="6" customFormat="1" ht="15" customHeight="1" hidden="1">
      <c r="B34" s="28"/>
      <c r="C34" s="29"/>
      <c r="D34" s="29"/>
      <c r="E34" s="29"/>
      <c r="F34" s="29" t="s">
        <v>42</v>
      </c>
      <c r="G34" s="29"/>
      <c r="H34" s="29"/>
      <c r="I34" s="29"/>
      <c r="J34" s="29"/>
      <c r="K34" s="29"/>
      <c r="L34" s="197">
        <v>0.2</v>
      </c>
      <c r="M34" s="198"/>
      <c r="N34" s="198"/>
      <c r="O34" s="198"/>
      <c r="P34" s="29"/>
      <c r="Q34" s="29"/>
      <c r="R34" s="29"/>
      <c r="S34" s="29"/>
      <c r="T34" s="31" t="s">
        <v>39</v>
      </c>
      <c r="U34" s="29"/>
      <c r="V34" s="29"/>
      <c r="W34" s="199">
        <f>ROUND($BC$87+SUM($CG$91:$CG$95),2)</f>
        <v>0</v>
      </c>
      <c r="X34" s="198"/>
      <c r="Y34" s="198"/>
      <c r="Z34" s="198"/>
      <c r="AA34" s="198"/>
      <c r="AB34" s="198"/>
      <c r="AC34" s="198"/>
      <c r="AD34" s="198"/>
      <c r="AE34" s="198"/>
      <c r="AF34" s="29"/>
      <c r="AG34" s="29"/>
      <c r="AH34" s="29"/>
      <c r="AI34" s="29"/>
      <c r="AJ34" s="29"/>
      <c r="AK34" s="199">
        <v>0</v>
      </c>
      <c r="AL34" s="198"/>
      <c r="AM34" s="198"/>
      <c r="AN34" s="198"/>
      <c r="AO34" s="198"/>
      <c r="AP34" s="29"/>
      <c r="AQ34" s="32"/>
      <c r="BE34" s="189"/>
    </row>
    <row r="35" spans="2:43" s="6" customFormat="1" ht="15" customHeight="1" hidden="1">
      <c r="B35" s="28"/>
      <c r="C35" s="29"/>
      <c r="D35" s="29"/>
      <c r="E35" s="29"/>
      <c r="F35" s="29" t="s">
        <v>43</v>
      </c>
      <c r="G35" s="29"/>
      <c r="H35" s="29"/>
      <c r="I35" s="29"/>
      <c r="J35" s="29"/>
      <c r="K35" s="29"/>
      <c r="L35" s="197">
        <v>0</v>
      </c>
      <c r="M35" s="198"/>
      <c r="N35" s="198"/>
      <c r="O35" s="198"/>
      <c r="P35" s="29"/>
      <c r="Q35" s="29"/>
      <c r="R35" s="29"/>
      <c r="S35" s="29"/>
      <c r="T35" s="31" t="s">
        <v>39</v>
      </c>
      <c r="U35" s="29"/>
      <c r="V35" s="29"/>
      <c r="W35" s="199">
        <f>ROUND($BD$87+SUM($CH$91:$CH$95),2)</f>
        <v>0</v>
      </c>
      <c r="X35" s="198"/>
      <c r="Y35" s="198"/>
      <c r="Z35" s="198"/>
      <c r="AA35" s="198"/>
      <c r="AB35" s="198"/>
      <c r="AC35" s="198"/>
      <c r="AD35" s="198"/>
      <c r="AE35" s="198"/>
      <c r="AF35" s="29"/>
      <c r="AG35" s="29"/>
      <c r="AH35" s="29"/>
      <c r="AI35" s="29"/>
      <c r="AJ35" s="29"/>
      <c r="AK35" s="199">
        <v>0</v>
      </c>
      <c r="AL35" s="198"/>
      <c r="AM35" s="198"/>
      <c r="AN35" s="198"/>
      <c r="AO35" s="198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44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45</v>
      </c>
      <c r="U37" s="35"/>
      <c r="V37" s="35"/>
      <c r="W37" s="35"/>
      <c r="X37" s="200" t="s">
        <v>46</v>
      </c>
      <c r="Y37" s="201"/>
      <c r="Z37" s="201"/>
      <c r="AA37" s="201"/>
      <c r="AB37" s="201"/>
      <c r="AC37" s="35"/>
      <c r="AD37" s="35"/>
      <c r="AE37" s="35"/>
      <c r="AF37" s="35"/>
      <c r="AG37" s="35"/>
      <c r="AH37" s="35"/>
      <c r="AI37" s="35"/>
      <c r="AJ37" s="35"/>
      <c r="AK37" s="202">
        <f>SUM($AK$29:$AK$35)</f>
        <v>0</v>
      </c>
      <c r="AL37" s="201"/>
      <c r="AM37" s="201"/>
      <c r="AN37" s="201"/>
      <c r="AO37" s="203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47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48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49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50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49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50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52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49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50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49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50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85" t="s">
        <v>53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5"/>
    </row>
    <row r="77" spans="2:43" s="52" customFormat="1" ht="15" customHeight="1">
      <c r="B77" s="53"/>
      <c r="C77" s="18" t="s">
        <v>12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145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15</v>
      </c>
      <c r="D78" s="57"/>
      <c r="E78" s="57"/>
      <c r="F78" s="57"/>
      <c r="G78" s="57"/>
      <c r="H78" s="57"/>
      <c r="I78" s="57"/>
      <c r="J78" s="57"/>
      <c r="K78" s="57"/>
      <c r="L78" s="205" t="str">
        <f>$K$6</f>
        <v>Stavebné úpravy výrobného objektu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20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 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22</v>
      </c>
      <c r="AJ80" s="24"/>
      <c r="AK80" s="24"/>
      <c r="AL80" s="24"/>
      <c r="AM80" s="60" t="str">
        <f>IF($AN$8="","",$AN$8)</f>
        <v>19.08.2015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24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29</v>
      </c>
      <c r="AJ82" s="24"/>
      <c r="AK82" s="24"/>
      <c r="AL82" s="24"/>
      <c r="AM82" s="190" t="str">
        <f>IF($E$17="","",$E$17)</f>
        <v> </v>
      </c>
      <c r="AN82" s="204"/>
      <c r="AO82" s="204"/>
      <c r="AP82" s="204"/>
      <c r="AQ82" s="25"/>
      <c r="AS82" s="207" t="s">
        <v>54</v>
      </c>
      <c r="AT82" s="208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27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32</v>
      </c>
      <c r="AJ83" s="24"/>
      <c r="AK83" s="24"/>
      <c r="AL83" s="24"/>
      <c r="AM83" s="190" t="str">
        <f>IF($E$20="","",$E$20)</f>
        <v> </v>
      </c>
      <c r="AN83" s="204"/>
      <c r="AO83" s="204"/>
      <c r="AP83" s="204"/>
      <c r="AQ83" s="25"/>
      <c r="AS83" s="209"/>
      <c r="AT83" s="188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10"/>
      <c r="AT84" s="204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211" t="s">
        <v>55</v>
      </c>
      <c r="D85" s="201"/>
      <c r="E85" s="201"/>
      <c r="F85" s="201"/>
      <c r="G85" s="201"/>
      <c r="H85" s="35"/>
      <c r="I85" s="212" t="s">
        <v>56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12" t="s">
        <v>57</v>
      </c>
      <c r="AH85" s="201"/>
      <c r="AI85" s="201"/>
      <c r="AJ85" s="201"/>
      <c r="AK85" s="201"/>
      <c r="AL85" s="201"/>
      <c r="AM85" s="201"/>
      <c r="AN85" s="212" t="s">
        <v>58</v>
      </c>
      <c r="AO85" s="201"/>
      <c r="AP85" s="203"/>
      <c r="AQ85" s="25"/>
      <c r="AS85" s="66" t="s">
        <v>59</v>
      </c>
      <c r="AT85" s="67" t="s">
        <v>60</v>
      </c>
      <c r="AU85" s="67" t="s">
        <v>61</v>
      </c>
      <c r="AV85" s="67" t="s">
        <v>62</v>
      </c>
      <c r="AW85" s="67" t="s">
        <v>63</v>
      </c>
      <c r="AX85" s="67" t="s">
        <v>64</v>
      </c>
      <c r="AY85" s="67" t="s">
        <v>65</v>
      </c>
      <c r="AZ85" s="67" t="s">
        <v>66</v>
      </c>
      <c r="BA85" s="67" t="s">
        <v>67</v>
      </c>
      <c r="BB85" s="67" t="s">
        <v>68</v>
      </c>
      <c r="BC85" s="67" t="s">
        <v>69</v>
      </c>
      <c r="BD85" s="68" t="s">
        <v>70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71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20">
        <f>ROUND($AG$88,2)</f>
        <v>0</v>
      </c>
      <c r="AH87" s="221"/>
      <c r="AI87" s="221"/>
      <c r="AJ87" s="221"/>
      <c r="AK87" s="221"/>
      <c r="AL87" s="221"/>
      <c r="AM87" s="221"/>
      <c r="AN87" s="220">
        <f>SUM($AG$87,$AT$87)</f>
        <v>0</v>
      </c>
      <c r="AO87" s="221"/>
      <c r="AP87" s="221"/>
      <c r="AQ87" s="58"/>
      <c r="AS87" s="72">
        <f>ROUND($AS$88,2)</f>
        <v>0</v>
      </c>
      <c r="AT87" s="73">
        <f>ROUND(SUM($AV$87:$AW$87),2)</f>
        <v>0</v>
      </c>
      <c r="AU87" s="74">
        <f>ROUND($AU$88,5)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ROUND($AZ$88,2)</f>
        <v>0</v>
      </c>
      <c r="BA87" s="73">
        <f>ROUND($BA$88,2)</f>
        <v>0</v>
      </c>
      <c r="BB87" s="73">
        <f>ROUND($BB$88,2)</f>
        <v>0</v>
      </c>
      <c r="BC87" s="73">
        <f>ROUND($BC$88,2)</f>
        <v>0</v>
      </c>
      <c r="BD87" s="75">
        <f>ROUND($BD$88,2)</f>
        <v>0</v>
      </c>
      <c r="BS87" s="55" t="s">
        <v>72</v>
      </c>
      <c r="BT87" s="55" t="s">
        <v>73</v>
      </c>
      <c r="BV87" s="55" t="s">
        <v>74</v>
      </c>
      <c r="BW87" s="55" t="s">
        <v>75</v>
      </c>
      <c r="BX87" s="55" t="s">
        <v>76</v>
      </c>
    </row>
    <row r="88" spans="1:76" s="76" customFormat="1" ht="28.5" customHeight="1">
      <c r="A88" s="260" t="s">
        <v>712</v>
      </c>
      <c r="B88" s="77"/>
      <c r="C88" s="78"/>
      <c r="D88" s="215" t="s">
        <v>13</v>
      </c>
      <c r="E88" s="216"/>
      <c r="F88" s="216"/>
      <c r="G88" s="216"/>
      <c r="H88" s="216"/>
      <c r="I88" s="78"/>
      <c r="J88" s="215" t="s">
        <v>16</v>
      </c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3">
        <f>'145 - Stavebné úpravy výr...'!$M$29</f>
        <v>0</v>
      </c>
      <c r="AH88" s="214"/>
      <c r="AI88" s="214"/>
      <c r="AJ88" s="214"/>
      <c r="AK88" s="214"/>
      <c r="AL88" s="214"/>
      <c r="AM88" s="214"/>
      <c r="AN88" s="213">
        <f>SUM($AG$88,$AT$88)</f>
        <v>0</v>
      </c>
      <c r="AO88" s="214"/>
      <c r="AP88" s="214"/>
      <c r="AQ88" s="79"/>
      <c r="AS88" s="80">
        <f>'145 - Stavebné úpravy výr...'!$M$27</f>
        <v>0</v>
      </c>
      <c r="AT88" s="81">
        <f>ROUND(SUM($AV$88:$AW$88),2)</f>
        <v>0</v>
      </c>
      <c r="AU88" s="82">
        <f>'145 - Stavebné úpravy výr...'!$W$136</f>
        <v>0</v>
      </c>
      <c r="AV88" s="81">
        <f>'145 - Stavebné úpravy výr...'!$M$31</f>
        <v>0</v>
      </c>
      <c r="AW88" s="81">
        <f>'145 - Stavebné úpravy výr...'!$M$32</f>
        <v>0</v>
      </c>
      <c r="AX88" s="81">
        <f>'145 - Stavebné úpravy výr...'!$M$33</f>
        <v>0</v>
      </c>
      <c r="AY88" s="81">
        <f>'145 - Stavebné úpravy výr...'!$M$34</f>
        <v>0</v>
      </c>
      <c r="AZ88" s="81">
        <f>'145 - Stavebné úpravy výr...'!$H$31</f>
        <v>0</v>
      </c>
      <c r="BA88" s="81">
        <f>'145 - Stavebné úpravy výr...'!$H$32</f>
        <v>0</v>
      </c>
      <c r="BB88" s="81">
        <f>'145 - Stavebné úpravy výr...'!$H$33</f>
        <v>0</v>
      </c>
      <c r="BC88" s="81">
        <f>'145 - Stavebné úpravy výr...'!$H$34</f>
        <v>0</v>
      </c>
      <c r="BD88" s="83">
        <f>'145 - Stavebné úpravy výr...'!$H$35</f>
        <v>0</v>
      </c>
      <c r="BT88" s="76" t="s">
        <v>77</v>
      </c>
      <c r="BU88" s="76" t="s">
        <v>78</v>
      </c>
      <c r="BV88" s="76" t="s">
        <v>74</v>
      </c>
      <c r="BW88" s="76" t="s">
        <v>75</v>
      </c>
      <c r="BX88" s="76" t="s">
        <v>76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1" t="s">
        <v>79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20">
        <f>ROUND(SUM($AG$91:$AG$94),2)</f>
        <v>0</v>
      </c>
      <c r="AH90" s="204"/>
      <c r="AI90" s="204"/>
      <c r="AJ90" s="204"/>
      <c r="AK90" s="204"/>
      <c r="AL90" s="204"/>
      <c r="AM90" s="204"/>
      <c r="AN90" s="220">
        <f>ROUND(SUM($AN$91:$AN$94),2)</f>
        <v>0</v>
      </c>
      <c r="AO90" s="204"/>
      <c r="AP90" s="204"/>
      <c r="AQ90" s="25"/>
      <c r="AS90" s="66" t="s">
        <v>80</v>
      </c>
      <c r="AT90" s="67" t="s">
        <v>81</v>
      </c>
      <c r="AU90" s="67" t="s">
        <v>37</v>
      </c>
      <c r="AV90" s="68" t="s">
        <v>60</v>
      </c>
      <c r="AW90" s="69"/>
    </row>
    <row r="91" spans="2:89" s="6" customFormat="1" ht="21" customHeight="1">
      <c r="B91" s="23"/>
      <c r="C91" s="24"/>
      <c r="D91" s="84" t="s">
        <v>82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17">
        <f>ROUND($AG$87*$AS$91,2)</f>
        <v>0</v>
      </c>
      <c r="AH91" s="204"/>
      <c r="AI91" s="204"/>
      <c r="AJ91" s="204"/>
      <c r="AK91" s="204"/>
      <c r="AL91" s="204"/>
      <c r="AM91" s="204"/>
      <c r="AN91" s="218">
        <f>ROUND($AG$91+$AV$91,2)</f>
        <v>0</v>
      </c>
      <c r="AO91" s="204"/>
      <c r="AP91" s="204"/>
      <c r="AQ91" s="25"/>
      <c r="AS91" s="85">
        <v>0</v>
      </c>
      <c r="AT91" s="86" t="s">
        <v>83</v>
      </c>
      <c r="AU91" s="86" t="s">
        <v>38</v>
      </c>
      <c r="AV91" s="87">
        <f>ROUND(IF($AU$91="základná",$AG$91*$L$31,IF($AU$91="znížená",$AG$91*$L$32,0)),2)</f>
        <v>0</v>
      </c>
      <c r="BV91" s="6" t="s">
        <v>84</v>
      </c>
      <c r="BY91" s="88">
        <f>IF($AU$91="základná",$AV$91,0)</f>
        <v>0</v>
      </c>
      <c r="BZ91" s="88">
        <f>IF($AU$91="znížená",$AV$91,0)</f>
        <v>0</v>
      </c>
      <c r="CA91" s="88">
        <v>0</v>
      </c>
      <c r="CB91" s="88">
        <v>0</v>
      </c>
      <c r="CC91" s="88">
        <v>0</v>
      </c>
      <c r="CD91" s="88">
        <f>IF($AU$91="základná",$AG$91,0)</f>
        <v>0</v>
      </c>
      <c r="CE91" s="88">
        <f>IF($AU$91="znížená",$AG$91,0)</f>
        <v>0</v>
      </c>
      <c r="CF91" s="88">
        <f>IF($AU$91="zákl. prenesená",$AG$91,0)</f>
        <v>0</v>
      </c>
      <c r="CG91" s="88">
        <f>IF($AU$91="zníž. prenesená",$AG$91,0)</f>
        <v>0</v>
      </c>
      <c r="CH91" s="88">
        <f>IF($AU$91="nulová",$AG$91,0)</f>
        <v>0</v>
      </c>
      <c r="CI91" s="6">
        <f>IF($AU$91="základná",1,IF($AU$91="znížená",2,IF($AU$91="zákl. prenesená",4,IF($AU$91="zníž. prenesená",5,3))))</f>
        <v>1</v>
      </c>
      <c r="CJ91" s="6">
        <f>IF($AT$91="stavebná časť",1,IF(8891="investičná časť",2,3))</f>
        <v>1</v>
      </c>
      <c r="CK91" s="6" t="str">
        <f>IF($D$91="Vyplň vlastné","","x")</f>
        <v>x</v>
      </c>
    </row>
    <row r="92" spans="2:89" s="6" customFormat="1" ht="21" customHeight="1">
      <c r="B92" s="23"/>
      <c r="C92" s="24"/>
      <c r="D92" s="219" t="s">
        <v>85</v>
      </c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4"/>
      <c r="AD92" s="24"/>
      <c r="AE92" s="24"/>
      <c r="AF92" s="24"/>
      <c r="AG92" s="217">
        <f>$AG$87*$AS$92</f>
        <v>0</v>
      </c>
      <c r="AH92" s="204"/>
      <c r="AI92" s="204"/>
      <c r="AJ92" s="204"/>
      <c r="AK92" s="204"/>
      <c r="AL92" s="204"/>
      <c r="AM92" s="204"/>
      <c r="AN92" s="218">
        <f>$AG$92+$AV$92</f>
        <v>0</v>
      </c>
      <c r="AO92" s="204"/>
      <c r="AP92" s="204"/>
      <c r="AQ92" s="25"/>
      <c r="AS92" s="89">
        <v>0</v>
      </c>
      <c r="AT92" s="90" t="s">
        <v>83</v>
      </c>
      <c r="AU92" s="90" t="s">
        <v>38</v>
      </c>
      <c r="AV92" s="91">
        <f>ROUND(IF($AU$92="nulová",0,IF(OR($AU$92="základná",$AU$92="zákl. prenesená"),$AG$92*$L$31,$AG$92*$L$32)),2)</f>
        <v>0</v>
      </c>
      <c r="BV92" s="6" t="s">
        <v>86</v>
      </c>
      <c r="BY92" s="88">
        <f>IF($AU$92="základná",$AV$92,0)</f>
        <v>0</v>
      </c>
      <c r="BZ92" s="88">
        <f>IF($AU$92="znížená",$AV$92,0)</f>
        <v>0</v>
      </c>
      <c r="CA92" s="88">
        <f>IF($AU$92="zákl. prenesená",$AV$92,0)</f>
        <v>0</v>
      </c>
      <c r="CB92" s="88">
        <f>IF($AU$92="zníž. prenesená",$AV$92,0)</f>
        <v>0</v>
      </c>
      <c r="CC92" s="88">
        <f>IF($AU$92="nulová",$AV$92,0)</f>
        <v>0</v>
      </c>
      <c r="CD92" s="88">
        <f>IF($AU$92="základná",$AG$92,0)</f>
        <v>0</v>
      </c>
      <c r="CE92" s="88">
        <f>IF($AU$92="znížená",$AG$92,0)</f>
        <v>0</v>
      </c>
      <c r="CF92" s="88">
        <f>IF($AU$92="zákl. prenesená",$AG$92,0)</f>
        <v>0</v>
      </c>
      <c r="CG92" s="88">
        <f>IF($AU$92="zníž. prenesená",$AG$92,0)</f>
        <v>0</v>
      </c>
      <c r="CH92" s="88">
        <f>IF($AU$92="nulová",$AG$92,0)</f>
        <v>0</v>
      </c>
      <c r="CI92" s="6">
        <f>IF($AU$92="základná",1,IF($AU$92="znížená",2,IF($AU$92="zákl. prenesená",4,IF($AU$92="zníž. prenesená",5,3))))</f>
        <v>1</v>
      </c>
      <c r="CJ92" s="6">
        <f>IF($AT$92="stavebná časť",1,IF(8892="investičná časť",2,3))</f>
        <v>1</v>
      </c>
      <c r="CK92" s="6">
        <f>IF($D$92="Vyplň vlastné","","x")</f>
      </c>
    </row>
    <row r="93" spans="2:89" s="6" customFormat="1" ht="21" customHeight="1">
      <c r="B93" s="23"/>
      <c r="C93" s="24"/>
      <c r="D93" s="219" t="s">
        <v>85</v>
      </c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4"/>
      <c r="AD93" s="24"/>
      <c r="AE93" s="24"/>
      <c r="AF93" s="24"/>
      <c r="AG93" s="217">
        <f>$AG$87*$AS$93</f>
        <v>0</v>
      </c>
      <c r="AH93" s="204"/>
      <c r="AI93" s="204"/>
      <c r="AJ93" s="204"/>
      <c r="AK93" s="204"/>
      <c r="AL93" s="204"/>
      <c r="AM93" s="204"/>
      <c r="AN93" s="218">
        <f>$AG$93+$AV$93</f>
        <v>0</v>
      </c>
      <c r="AO93" s="204"/>
      <c r="AP93" s="204"/>
      <c r="AQ93" s="25"/>
      <c r="AS93" s="89">
        <v>0</v>
      </c>
      <c r="AT93" s="90" t="s">
        <v>83</v>
      </c>
      <c r="AU93" s="90" t="s">
        <v>38</v>
      </c>
      <c r="AV93" s="91">
        <f>ROUND(IF($AU$93="nulová",0,IF(OR($AU$93="základná",$AU$93="zákl. prenesená"),$AG$93*$L$31,$AG$93*$L$32)),2)</f>
        <v>0</v>
      </c>
      <c r="BV93" s="6" t="s">
        <v>86</v>
      </c>
      <c r="BY93" s="88">
        <f>IF($AU$93="základná",$AV$93,0)</f>
        <v>0</v>
      </c>
      <c r="BZ93" s="88">
        <f>IF($AU$93="znížená",$AV$93,0)</f>
        <v>0</v>
      </c>
      <c r="CA93" s="88">
        <f>IF($AU$93="zákl. prenesená",$AV$93,0)</f>
        <v>0</v>
      </c>
      <c r="CB93" s="88">
        <f>IF($AU$93="zníž. prenesená",$AV$93,0)</f>
        <v>0</v>
      </c>
      <c r="CC93" s="88">
        <f>IF($AU$93="nulová",$AV$93,0)</f>
        <v>0</v>
      </c>
      <c r="CD93" s="88">
        <f>IF($AU$93="základná",$AG$93,0)</f>
        <v>0</v>
      </c>
      <c r="CE93" s="88">
        <f>IF($AU$93="znížená",$AG$93,0)</f>
        <v>0</v>
      </c>
      <c r="CF93" s="88">
        <f>IF($AU$93="zákl. prenesená",$AG$93,0)</f>
        <v>0</v>
      </c>
      <c r="CG93" s="88">
        <f>IF($AU$93="zníž. prenesená",$AG$93,0)</f>
        <v>0</v>
      </c>
      <c r="CH93" s="88">
        <f>IF($AU$93="nulová",$AG$93,0)</f>
        <v>0</v>
      </c>
      <c r="CI93" s="6">
        <f>IF($AU$93="základná",1,IF($AU$93="znížená",2,IF($AU$93="zákl. prenesená",4,IF($AU$93="zníž. prenesená",5,3))))</f>
        <v>1</v>
      </c>
      <c r="CJ93" s="6">
        <f>IF($AT$93="stavebná časť",1,IF(8893="investičná časť",2,3))</f>
        <v>1</v>
      </c>
      <c r="CK93" s="6">
        <f>IF($D$93="Vyplň vlastné","","x")</f>
      </c>
    </row>
    <row r="94" spans="2:89" s="6" customFormat="1" ht="21" customHeight="1">
      <c r="B94" s="23"/>
      <c r="C94" s="24"/>
      <c r="D94" s="219" t="s">
        <v>85</v>
      </c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4"/>
      <c r="AD94" s="24"/>
      <c r="AE94" s="24"/>
      <c r="AF94" s="24"/>
      <c r="AG94" s="217">
        <f>$AG$87*$AS$94</f>
        <v>0</v>
      </c>
      <c r="AH94" s="204"/>
      <c r="AI94" s="204"/>
      <c r="AJ94" s="204"/>
      <c r="AK94" s="204"/>
      <c r="AL94" s="204"/>
      <c r="AM94" s="204"/>
      <c r="AN94" s="218">
        <f>$AG$94+$AV$94</f>
        <v>0</v>
      </c>
      <c r="AO94" s="204"/>
      <c r="AP94" s="204"/>
      <c r="AQ94" s="25"/>
      <c r="AS94" s="92">
        <v>0</v>
      </c>
      <c r="AT94" s="93" t="s">
        <v>83</v>
      </c>
      <c r="AU94" s="93" t="s">
        <v>38</v>
      </c>
      <c r="AV94" s="94">
        <f>ROUND(IF($AU$94="nulová",0,IF(OR($AU$94="základná",$AU$94="zákl. prenesená"),$AG$94*$L$31,$AG$94*$L$32)),2)</f>
        <v>0</v>
      </c>
      <c r="BV94" s="6" t="s">
        <v>86</v>
      </c>
      <c r="BY94" s="88">
        <f>IF($AU$94="základná",$AV$94,0)</f>
        <v>0</v>
      </c>
      <c r="BZ94" s="88">
        <f>IF($AU$94="znížená",$AV$94,0)</f>
        <v>0</v>
      </c>
      <c r="CA94" s="88">
        <f>IF($AU$94="zákl. prenesená",$AV$94,0)</f>
        <v>0</v>
      </c>
      <c r="CB94" s="88">
        <f>IF($AU$94="zníž. prenesená",$AV$94,0)</f>
        <v>0</v>
      </c>
      <c r="CC94" s="88">
        <f>IF($AU$94="nulová",$AV$94,0)</f>
        <v>0</v>
      </c>
      <c r="CD94" s="88">
        <f>IF($AU$94="základná",$AG$94,0)</f>
        <v>0</v>
      </c>
      <c r="CE94" s="88">
        <f>IF($AU$94="znížená",$AG$94,0)</f>
        <v>0</v>
      </c>
      <c r="CF94" s="88">
        <f>IF($AU$94="zákl. prenesená",$AG$94,0)</f>
        <v>0</v>
      </c>
      <c r="CG94" s="88">
        <f>IF($AU$94="zníž. prenesená",$AG$94,0)</f>
        <v>0</v>
      </c>
      <c r="CH94" s="88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>
        <f>IF($D$94="Vyplň vlastné","","x")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5" t="s">
        <v>87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222">
        <f>ROUND($AG$87+$AG$90,2)</f>
        <v>0</v>
      </c>
      <c r="AH96" s="223"/>
      <c r="AI96" s="223"/>
      <c r="AJ96" s="223"/>
      <c r="AK96" s="223"/>
      <c r="AL96" s="223"/>
      <c r="AM96" s="223"/>
      <c r="AN96" s="222">
        <f>$AN$87+$AN$90</f>
        <v>0</v>
      </c>
      <c r="AO96" s="223"/>
      <c r="AP96" s="223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45 - Stavebné úpravy výr...'!C2" tooltip="145 - Stavebné úpravy výr..." display="/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65"/>
      <c r="B1" s="262"/>
      <c r="C1" s="262"/>
      <c r="D1" s="263" t="s">
        <v>1</v>
      </c>
      <c r="E1" s="262"/>
      <c r="F1" s="264" t="s">
        <v>713</v>
      </c>
      <c r="G1" s="264"/>
      <c r="H1" s="266" t="s">
        <v>714</v>
      </c>
      <c r="I1" s="266"/>
      <c r="J1" s="266"/>
      <c r="K1" s="266"/>
      <c r="L1" s="264" t="s">
        <v>715</v>
      </c>
      <c r="M1" s="262"/>
      <c r="N1" s="262"/>
      <c r="O1" s="263" t="s">
        <v>88</v>
      </c>
      <c r="P1" s="262"/>
      <c r="Q1" s="262"/>
      <c r="R1" s="262"/>
      <c r="S1" s="264" t="s">
        <v>716</v>
      </c>
      <c r="T1" s="264"/>
      <c r="U1" s="265"/>
      <c r="V1" s="26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83" t="s">
        <v>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224" t="s">
        <v>6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</row>
    <row r="4" spans="2:46" s="2" customFormat="1" ht="37.5" customHeight="1">
      <c r="B4" s="10"/>
      <c r="C4" s="185" t="s">
        <v>89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2"/>
      <c r="T4" s="13" t="s">
        <v>10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3"/>
      <c r="C6" s="24"/>
      <c r="D6" s="17" t="s">
        <v>15</v>
      </c>
      <c r="E6" s="24"/>
      <c r="F6" s="191" t="s">
        <v>16</v>
      </c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4"/>
      <c r="R6" s="25"/>
    </row>
    <row r="7" spans="2:18" s="6" customFormat="1" ht="15" customHeight="1">
      <c r="B7" s="23"/>
      <c r="C7" s="24"/>
      <c r="D7" s="18" t="s">
        <v>17</v>
      </c>
      <c r="E7" s="24"/>
      <c r="F7" s="16" t="s">
        <v>18</v>
      </c>
      <c r="G7" s="24"/>
      <c r="H7" s="24"/>
      <c r="I7" s="24"/>
      <c r="J7" s="24"/>
      <c r="K7" s="24"/>
      <c r="L7" s="24"/>
      <c r="M7" s="18" t="s">
        <v>19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 t="s">
        <v>21</v>
      </c>
      <c r="G8" s="24"/>
      <c r="H8" s="24"/>
      <c r="I8" s="24"/>
      <c r="J8" s="24"/>
      <c r="K8" s="24"/>
      <c r="L8" s="24"/>
      <c r="M8" s="18" t="s">
        <v>22</v>
      </c>
      <c r="N8" s="24"/>
      <c r="O8" s="225" t="str">
        <f>'Rekapitulácia stavby'!$AN$8</f>
        <v>19.08.2015</v>
      </c>
      <c r="P8" s="204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24</v>
      </c>
      <c r="E10" s="24"/>
      <c r="F10" s="24"/>
      <c r="G10" s="24"/>
      <c r="H10" s="24"/>
      <c r="I10" s="24"/>
      <c r="J10" s="24"/>
      <c r="K10" s="24"/>
      <c r="L10" s="24"/>
      <c r="M10" s="18" t="s">
        <v>25</v>
      </c>
      <c r="N10" s="24"/>
      <c r="O10" s="190">
        <f>IF('Rekapitulácia stavby'!$AN$10="","",'Rekapitulácia stavby'!$AN$10)</f>
      </c>
      <c r="P10" s="204"/>
      <c r="Q10" s="24"/>
      <c r="R10" s="25"/>
    </row>
    <row r="11" spans="2:18" s="6" customFormat="1" ht="18.75" customHeight="1">
      <c r="B11" s="23"/>
      <c r="C11" s="24"/>
      <c r="D11" s="24"/>
      <c r="E11" s="16" t="str">
        <f>IF('Rekapitulácia stavby'!$E$11="","",'Rekapitulácia stavby'!$E$11)</f>
        <v> </v>
      </c>
      <c r="F11" s="24"/>
      <c r="G11" s="24"/>
      <c r="H11" s="24"/>
      <c r="I11" s="24"/>
      <c r="J11" s="24"/>
      <c r="K11" s="24"/>
      <c r="L11" s="24"/>
      <c r="M11" s="18" t="s">
        <v>26</v>
      </c>
      <c r="N11" s="24"/>
      <c r="O11" s="190">
        <f>IF('Rekapitulácia stavby'!$AN$11="","",'Rekapitulácia stavby'!$AN$11)</f>
      </c>
      <c r="P11" s="204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27</v>
      </c>
      <c r="E13" s="24"/>
      <c r="F13" s="24"/>
      <c r="G13" s="24"/>
      <c r="H13" s="24"/>
      <c r="I13" s="24"/>
      <c r="J13" s="24"/>
      <c r="K13" s="24"/>
      <c r="L13" s="24"/>
      <c r="M13" s="18" t="s">
        <v>25</v>
      </c>
      <c r="N13" s="24"/>
      <c r="O13" s="226" t="str">
        <f>IF('Rekapitulácia stavby'!$AN$13="","",'Rekapitulácia stavby'!$AN$13)</f>
        <v>Vyplň údaj</v>
      </c>
      <c r="P13" s="204"/>
      <c r="Q13" s="24"/>
      <c r="R13" s="25"/>
    </row>
    <row r="14" spans="2:18" s="6" customFormat="1" ht="18.75" customHeight="1">
      <c r="B14" s="23"/>
      <c r="C14" s="24"/>
      <c r="D14" s="24"/>
      <c r="E14" s="226" t="str">
        <f>IF('Rekapitulácia stavby'!$E$14="","",'Rekapitulácia stavby'!$E$14)</f>
        <v>Vyplň údaj</v>
      </c>
      <c r="F14" s="204"/>
      <c r="G14" s="204"/>
      <c r="H14" s="204"/>
      <c r="I14" s="204"/>
      <c r="J14" s="204"/>
      <c r="K14" s="204"/>
      <c r="L14" s="204"/>
      <c r="M14" s="18" t="s">
        <v>26</v>
      </c>
      <c r="N14" s="24"/>
      <c r="O14" s="226" t="str">
        <f>IF('Rekapitulácia stavby'!$AN$14="","",'Rekapitulácia stavby'!$AN$14)</f>
        <v>Vyplň údaj</v>
      </c>
      <c r="P14" s="204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29</v>
      </c>
      <c r="E16" s="24"/>
      <c r="F16" s="24"/>
      <c r="G16" s="24"/>
      <c r="H16" s="24"/>
      <c r="I16" s="24"/>
      <c r="J16" s="24"/>
      <c r="K16" s="24"/>
      <c r="L16" s="24"/>
      <c r="M16" s="18" t="s">
        <v>25</v>
      </c>
      <c r="N16" s="24"/>
      <c r="O16" s="190">
        <f>IF('Rekapitulácia stavby'!$AN$16="","",'Rekapitulácia stavby'!$AN$16)</f>
      </c>
      <c r="P16" s="204"/>
      <c r="Q16" s="24"/>
      <c r="R16" s="25"/>
    </row>
    <row r="17" spans="2:18" s="6" customFormat="1" ht="18.75" customHeight="1">
      <c r="B17" s="23"/>
      <c r="C17" s="24"/>
      <c r="D17" s="24"/>
      <c r="E17" s="16" t="str">
        <f>IF('Rekapitulácia stavby'!$E$17="","",'Rekapitulácia stavby'!$E$17)</f>
        <v> </v>
      </c>
      <c r="F17" s="24"/>
      <c r="G17" s="24"/>
      <c r="H17" s="24"/>
      <c r="I17" s="24"/>
      <c r="J17" s="24"/>
      <c r="K17" s="24"/>
      <c r="L17" s="24"/>
      <c r="M17" s="18" t="s">
        <v>26</v>
      </c>
      <c r="N17" s="24"/>
      <c r="O17" s="190">
        <f>IF('Rekapitulácia stavby'!$AN$17="","",'Rekapitulácia stavby'!$AN$17)</f>
      </c>
      <c r="P17" s="204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32</v>
      </c>
      <c r="E19" s="24"/>
      <c r="F19" s="24"/>
      <c r="G19" s="24"/>
      <c r="H19" s="24"/>
      <c r="I19" s="24"/>
      <c r="J19" s="24"/>
      <c r="K19" s="24"/>
      <c r="L19" s="24"/>
      <c r="M19" s="18" t="s">
        <v>25</v>
      </c>
      <c r="N19" s="24"/>
      <c r="O19" s="190">
        <f>IF('Rekapitulácia stavby'!$AN$19="","",'Rekapitulácia stavby'!$AN$19)</f>
      </c>
      <c r="P19" s="204"/>
      <c r="Q19" s="24"/>
      <c r="R19" s="25"/>
    </row>
    <row r="20" spans="2:18" s="6" customFormat="1" ht="18.75" customHeight="1">
      <c r="B20" s="23"/>
      <c r="C20" s="24"/>
      <c r="D20" s="24"/>
      <c r="E20" s="16" t="str">
        <f>IF('Rekapitulácia stavby'!$E$20="","",'Rekapitulácia stavby'!$E$20)</f>
        <v> </v>
      </c>
      <c r="F20" s="24"/>
      <c r="G20" s="24"/>
      <c r="H20" s="24"/>
      <c r="I20" s="24"/>
      <c r="J20" s="24"/>
      <c r="K20" s="24"/>
      <c r="L20" s="24"/>
      <c r="M20" s="18" t="s">
        <v>26</v>
      </c>
      <c r="N20" s="24"/>
      <c r="O20" s="190">
        <f>IF('Rekapitulácia stavby'!$AN$20="","",'Rekapitulácia stavby'!$AN$20)</f>
      </c>
      <c r="P20" s="204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15" customHeight="1">
      <c r="B22" s="23"/>
      <c r="C22" s="24"/>
      <c r="D22" s="18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96" customFormat="1" ht="15.75" customHeight="1">
      <c r="B23" s="97"/>
      <c r="C23" s="98"/>
      <c r="D23" s="98"/>
      <c r="E23" s="193"/>
      <c r="F23" s="227"/>
      <c r="G23" s="227"/>
      <c r="H23" s="227"/>
      <c r="I23" s="227"/>
      <c r="J23" s="227"/>
      <c r="K23" s="227"/>
      <c r="L23" s="227"/>
      <c r="M23" s="98"/>
      <c r="N23" s="98"/>
      <c r="O23" s="98"/>
      <c r="P23" s="98"/>
      <c r="Q23" s="98"/>
      <c r="R23" s="99"/>
    </row>
    <row r="24" spans="2:18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6" customFormat="1" ht="7.5" customHeight="1">
      <c r="B25" s="23"/>
      <c r="C25" s="2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4"/>
      <c r="R25" s="25"/>
    </row>
    <row r="26" spans="2:18" s="6" customFormat="1" ht="15" customHeight="1">
      <c r="B26" s="23"/>
      <c r="C26" s="24"/>
      <c r="D26" s="100" t="s">
        <v>90</v>
      </c>
      <c r="E26" s="24"/>
      <c r="F26" s="24"/>
      <c r="G26" s="24"/>
      <c r="H26" s="24"/>
      <c r="I26" s="24"/>
      <c r="J26" s="24"/>
      <c r="K26" s="24"/>
      <c r="L26" s="24"/>
      <c r="M26" s="194">
        <f>$N$87</f>
        <v>0</v>
      </c>
      <c r="N26" s="204"/>
      <c r="O26" s="204"/>
      <c r="P26" s="204"/>
      <c r="Q26" s="24"/>
      <c r="R26" s="25"/>
    </row>
    <row r="27" spans="2:18" s="6" customFormat="1" ht="15" customHeight="1">
      <c r="B27" s="23"/>
      <c r="C27" s="24"/>
      <c r="D27" s="22" t="s">
        <v>82</v>
      </c>
      <c r="E27" s="24"/>
      <c r="F27" s="24"/>
      <c r="G27" s="24"/>
      <c r="H27" s="24"/>
      <c r="I27" s="24"/>
      <c r="J27" s="24"/>
      <c r="K27" s="24"/>
      <c r="L27" s="24"/>
      <c r="M27" s="194">
        <f>$N$112</f>
        <v>0</v>
      </c>
      <c r="N27" s="204"/>
      <c r="O27" s="204"/>
      <c r="P27" s="204"/>
      <c r="Q27" s="24"/>
      <c r="R27" s="25"/>
    </row>
    <row r="28" spans="2:18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6" customFormat="1" ht="26.25" customHeight="1">
      <c r="B29" s="23"/>
      <c r="C29" s="24"/>
      <c r="D29" s="101" t="s">
        <v>36</v>
      </c>
      <c r="E29" s="24"/>
      <c r="F29" s="24"/>
      <c r="G29" s="24"/>
      <c r="H29" s="24"/>
      <c r="I29" s="24"/>
      <c r="J29" s="24"/>
      <c r="K29" s="24"/>
      <c r="L29" s="24"/>
      <c r="M29" s="228">
        <f>ROUND($M$26+$M$27,2)</f>
        <v>0</v>
      </c>
      <c r="N29" s="204"/>
      <c r="O29" s="204"/>
      <c r="P29" s="204"/>
      <c r="Q29" s="24"/>
      <c r="R29" s="25"/>
    </row>
    <row r="30" spans="2:18" s="6" customFormat="1" ht="7.5" customHeight="1">
      <c r="B30" s="23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24"/>
      <c r="R30" s="25"/>
    </row>
    <row r="31" spans="2:18" s="6" customFormat="1" ht="15" customHeight="1">
      <c r="B31" s="23"/>
      <c r="C31" s="24"/>
      <c r="D31" s="29" t="s">
        <v>37</v>
      </c>
      <c r="E31" s="29" t="s">
        <v>38</v>
      </c>
      <c r="F31" s="30">
        <v>0.2</v>
      </c>
      <c r="G31" s="102" t="s">
        <v>39</v>
      </c>
      <c r="H31" s="229">
        <f>ROUND((((SUM($BE$112:$BE$119)+SUM($BE$136:$BE$470))+SUM($BE$472:$BE$476))),2)</f>
        <v>0</v>
      </c>
      <c r="I31" s="204"/>
      <c r="J31" s="204"/>
      <c r="K31" s="24"/>
      <c r="L31" s="24"/>
      <c r="M31" s="229">
        <f>ROUND(((ROUND((SUM($BE$112:$BE$119)+SUM($BE$136:$BE$470)),2)*$F$31)+SUM($BE$472:$BE$476)*$F$31),2)</f>
        <v>0</v>
      </c>
      <c r="N31" s="204"/>
      <c r="O31" s="204"/>
      <c r="P31" s="204"/>
      <c r="Q31" s="24"/>
      <c r="R31" s="25"/>
    </row>
    <row r="32" spans="2:18" s="6" customFormat="1" ht="15" customHeight="1">
      <c r="B32" s="23"/>
      <c r="C32" s="24"/>
      <c r="D32" s="24"/>
      <c r="E32" s="29" t="s">
        <v>40</v>
      </c>
      <c r="F32" s="30">
        <v>0.2</v>
      </c>
      <c r="G32" s="102" t="s">
        <v>39</v>
      </c>
      <c r="H32" s="229">
        <f>ROUND((((SUM($BF$112:$BF$119)+SUM($BF$136:$BF$470))+SUM($BF$472:$BF$476))),2)</f>
        <v>0</v>
      </c>
      <c r="I32" s="204"/>
      <c r="J32" s="204"/>
      <c r="K32" s="24"/>
      <c r="L32" s="24"/>
      <c r="M32" s="229">
        <f>ROUND(((ROUND((SUM($BF$112:$BF$119)+SUM($BF$136:$BF$470)),2)*$F$32)+SUM($BF$472:$BF$476)*$F$32),2)</f>
        <v>0</v>
      </c>
      <c r="N32" s="204"/>
      <c r="O32" s="204"/>
      <c r="P32" s="204"/>
      <c r="Q32" s="24"/>
      <c r="R32" s="25"/>
    </row>
    <row r="33" spans="2:18" s="6" customFormat="1" ht="15" customHeight="1" hidden="1">
      <c r="B33" s="23"/>
      <c r="C33" s="24"/>
      <c r="D33" s="24"/>
      <c r="E33" s="29" t="s">
        <v>41</v>
      </c>
      <c r="F33" s="30">
        <v>0.2</v>
      </c>
      <c r="G33" s="102" t="s">
        <v>39</v>
      </c>
      <c r="H33" s="229">
        <f>ROUND((((SUM($BG$112:$BG$119)+SUM($BG$136:$BG$470))+SUM($BG$472:$BG$476))),2)</f>
        <v>0</v>
      </c>
      <c r="I33" s="204"/>
      <c r="J33" s="204"/>
      <c r="K33" s="24"/>
      <c r="L33" s="24"/>
      <c r="M33" s="229">
        <v>0</v>
      </c>
      <c r="N33" s="204"/>
      <c r="O33" s="204"/>
      <c r="P33" s="204"/>
      <c r="Q33" s="24"/>
      <c r="R33" s="25"/>
    </row>
    <row r="34" spans="2:18" s="6" customFormat="1" ht="15" customHeight="1" hidden="1">
      <c r="B34" s="23"/>
      <c r="C34" s="24"/>
      <c r="D34" s="24"/>
      <c r="E34" s="29" t="s">
        <v>42</v>
      </c>
      <c r="F34" s="30">
        <v>0.2</v>
      </c>
      <c r="G34" s="102" t="s">
        <v>39</v>
      </c>
      <c r="H34" s="229">
        <f>ROUND((((SUM($BH$112:$BH$119)+SUM($BH$136:$BH$470))+SUM($BH$472:$BH$476))),2)</f>
        <v>0</v>
      </c>
      <c r="I34" s="204"/>
      <c r="J34" s="204"/>
      <c r="K34" s="24"/>
      <c r="L34" s="24"/>
      <c r="M34" s="229">
        <v>0</v>
      </c>
      <c r="N34" s="204"/>
      <c r="O34" s="204"/>
      <c r="P34" s="204"/>
      <c r="Q34" s="24"/>
      <c r="R34" s="25"/>
    </row>
    <row r="35" spans="2:18" s="6" customFormat="1" ht="15" customHeight="1" hidden="1">
      <c r="B35" s="23"/>
      <c r="C35" s="24"/>
      <c r="D35" s="24"/>
      <c r="E35" s="29" t="s">
        <v>43</v>
      </c>
      <c r="F35" s="30">
        <v>0</v>
      </c>
      <c r="G35" s="102" t="s">
        <v>39</v>
      </c>
      <c r="H35" s="229">
        <f>ROUND((((SUM($BI$112:$BI$119)+SUM($BI$136:$BI$470))+SUM($BI$472:$BI$476))),2)</f>
        <v>0</v>
      </c>
      <c r="I35" s="204"/>
      <c r="J35" s="204"/>
      <c r="K35" s="24"/>
      <c r="L35" s="24"/>
      <c r="M35" s="229">
        <v>0</v>
      </c>
      <c r="N35" s="204"/>
      <c r="O35" s="204"/>
      <c r="P35" s="204"/>
      <c r="Q35" s="24"/>
      <c r="R35" s="25"/>
    </row>
    <row r="36" spans="2:18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26.25" customHeight="1">
      <c r="B37" s="23"/>
      <c r="C37" s="33"/>
      <c r="D37" s="34" t="s">
        <v>44</v>
      </c>
      <c r="E37" s="35"/>
      <c r="F37" s="35"/>
      <c r="G37" s="103" t="s">
        <v>45</v>
      </c>
      <c r="H37" s="36" t="s">
        <v>46</v>
      </c>
      <c r="I37" s="35"/>
      <c r="J37" s="35"/>
      <c r="K37" s="35"/>
      <c r="L37" s="202">
        <f>SUM($M$29:$M$35)</f>
        <v>0</v>
      </c>
      <c r="M37" s="201"/>
      <c r="N37" s="201"/>
      <c r="O37" s="201"/>
      <c r="P37" s="203"/>
      <c r="Q37" s="33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47</v>
      </c>
      <c r="E50" s="38"/>
      <c r="F50" s="38"/>
      <c r="G50" s="38"/>
      <c r="H50" s="39"/>
      <c r="I50" s="24"/>
      <c r="J50" s="37" t="s">
        <v>48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49</v>
      </c>
      <c r="E59" s="43"/>
      <c r="F59" s="43"/>
      <c r="G59" s="44" t="s">
        <v>50</v>
      </c>
      <c r="H59" s="45"/>
      <c r="I59" s="24"/>
      <c r="J59" s="42" t="s">
        <v>49</v>
      </c>
      <c r="K59" s="43"/>
      <c r="L59" s="43"/>
      <c r="M59" s="43"/>
      <c r="N59" s="44" t="s">
        <v>50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51</v>
      </c>
      <c r="E61" s="38"/>
      <c r="F61" s="38"/>
      <c r="G61" s="38"/>
      <c r="H61" s="39"/>
      <c r="I61" s="24"/>
      <c r="J61" s="37" t="s">
        <v>52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49</v>
      </c>
      <c r="E70" s="43"/>
      <c r="F70" s="43"/>
      <c r="G70" s="44" t="s">
        <v>50</v>
      </c>
      <c r="H70" s="45"/>
      <c r="I70" s="24"/>
      <c r="J70" s="42" t="s">
        <v>49</v>
      </c>
      <c r="K70" s="43"/>
      <c r="L70" s="43"/>
      <c r="M70" s="43"/>
      <c r="N70" s="44" t="s">
        <v>50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6" customFormat="1" ht="37.5" customHeight="1">
      <c r="B76" s="23"/>
      <c r="C76" s="185" t="s">
        <v>91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15</v>
      </c>
      <c r="D78" s="24"/>
      <c r="E78" s="24"/>
      <c r="F78" s="205" t="str">
        <f>$F$6</f>
        <v>Stavebné úpravy výrobného objektu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20</v>
      </c>
      <c r="D80" s="24"/>
      <c r="E80" s="24"/>
      <c r="F80" s="16" t="str">
        <f>$F$8</f>
        <v> </v>
      </c>
      <c r="G80" s="24"/>
      <c r="H80" s="24"/>
      <c r="I80" s="24"/>
      <c r="J80" s="24"/>
      <c r="K80" s="18" t="s">
        <v>22</v>
      </c>
      <c r="L80" s="24"/>
      <c r="M80" s="230" t="str">
        <f>IF($O$8="","",$O$8)</f>
        <v>19.08.2015</v>
      </c>
      <c r="N80" s="204"/>
      <c r="O80" s="204"/>
      <c r="P80" s="204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24</v>
      </c>
      <c r="D82" s="24"/>
      <c r="E82" s="24"/>
      <c r="F82" s="16" t="str">
        <f>$E$11</f>
        <v> </v>
      </c>
      <c r="G82" s="24"/>
      <c r="H82" s="24"/>
      <c r="I82" s="24"/>
      <c r="J82" s="24"/>
      <c r="K82" s="18" t="s">
        <v>29</v>
      </c>
      <c r="L82" s="24"/>
      <c r="M82" s="190" t="str">
        <f>$E$17</f>
        <v> </v>
      </c>
      <c r="N82" s="204"/>
      <c r="O82" s="204"/>
      <c r="P82" s="204"/>
      <c r="Q82" s="204"/>
      <c r="R82" s="25"/>
      <c r="T82" s="24"/>
      <c r="U82" s="24"/>
    </row>
    <row r="83" spans="2:21" s="6" customFormat="1" ht="15" customHeight="1">
      <c r="B83" s="23"/>
      <c r="C83" s="18" t="s">
        <v>27</v>
      </c>
      <c r="D83" s="24"/>
      <c r="E83" s="24"/>
      <c r="F83" s="16" t="str">
        <f>IF($E$14="","",$E$14)</f>
        <v>Vyplň údaj</v>
      </c>
      <c r="G83" s="24"/>
      <c r="H83" s="24"/>
      <c r="I83" s="24"/>
      <c r="J83" s="24"/>
      <c r="K83" s="18" t="s">
        <v>32</v>
      </c>
      <c r="L83" s="24"/>
      <c r="M83" s="190" t="str">
        <f>$E$20</f>
        <v> </v>
      </c>
      <c r="N83" s="204"/>
      <c r="O83" s="204"/>
      <c r="P83" s="204"/>
      <c r="Q83" s="204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231" t="s">
        <v>92</v>
      </c>
      <c r="D85" s="223"/>
      <c r="E85" s="223"/>
      <c r="F85" s="223"/>
      <c r="G85" s="223"/>
      <c r="H85" s="33"/>
      <c r="I85" s="33"/>
      <c r="J85" s="33"/>
      <c r="K85" s="33"/>
      <c r="L85" s="33"/>
      <c r="M85" s="33"/>
      <c r="N85" s="231" t="s">
        <v>93</v>
      </c>
      <c r="O85" s="204"/>
      <c r="P85" s="204"/>
      <c r="Q85" s="204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1" t="s">
        <v>94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20">
        <f>$N$136</f>
        <v>0</v>
      </c>
      <c r="O87" s="204"/>
      <c r="P87" s="204"/>
      <c r="Q87" s="204"/>
      <c r="R87" s="25"/>
      <c r="T87" s="24"/>
      <c r="U87" s="24"/>
      <c r="AU87" s="6" t="s">
        <v>95</v>
      </c>
    </row>
    <row r="88" spans="2:21" s="107" customFormat="1" ht="25.5" customHeight="1">
      <c r="B88" s="108"/>
      <c r="C88" s="109"/>
      <c r="D88" s="109" t="s">
        <v>96</v>
      </c>
      <c r="E88" s="109"/>
      <c r="F88" s="109"/>
      <c r="G88" s="109"/>
      <c r="H88" s="109"/>
      <c r="I88" s="109"/>
      <c r="J88" s="109"/>
      <c r="K88" s="109"/>
      <c r="L88" s="109"/>
      <c r="M88" s="109"/>
      <c r="N88" s="232">
        <f>$N$137</f>
        <v>0</v>
      </c>
      <c r="O88" s="233"/>
      <c r="P88" s="233"/>
      <c r="Q88" s="233"/>
      <c r="R88" s="110"/>
      <c r="T88" s="109"/>
      <c r="U88" s="109"/>
    </row>
    <row r="89" spans="2:21" s="111" customFormat="1" ht="21" customHeight="1">
      <c r="B89" s="112"/>
      <c r="C89" s="84"/>
      <c r="D89" s="84" t="s">
        <v>97</v>
      </c>
      <c r="E89" s="84"/>
      <c r="F89" s="84"/>
      <c r="G89" s="84"/>
      <c r="H89" s="84"/>
      <c r="I89" s="84"/>
      <c r="J89" s="84"/>
      <c r="K89" s="84"/>
      <c r="L89" s="84"/>
      <c r="M89" s="84"/>
      <c r="N89" s="218">
        <f>$N$138</f>
        <v>0</v>
      </c>
      <c r="O89" s="234"/>
      <c r="P89" s="234"/>
      <c r="Q89" s="234"/>
      <c r="R89" s="113"/>
      <c r="T89" s="84"/>
      <c r="U89" s="84"/>
    </row>
    <row r="90" spans="2:21" s="111" customFormat="1" ht="21" customHeight="1">
      <c r="B90" s="112"/>
      <c r="C90" s="84"/>
      <c r="D90" s="84" t="s">
        <v>98</v>
      </c>
      <c r="E90" s="84"/>
      <c r="F90" s="84"/>
      <c r="G90" s="84"/>
      <c r="H90" s="84"/>
      <c r="I90" s="84"/>
      <c r="J90" s="84"/>
      <c r="K90" s="84"/>
      <c r="L90" s="84"/>
      <c r="M90" s="84"/>
      <c r="N90" s="218">
        <f>$N$151</f>
        <v>0</v>
      </c>
      <c r="O90" s="234"/>
      <c r="P90" s="234"/>
      <c r="Q90" s="234"/>
      <c r="R90" s="113"/>
      <c r="T90" s="84"/>
      <c r="U90" s="84"/>
    </row>
    <row r="91" spans="2:21" s="111" customFormat="1" ht="21" customHeight="1">
      <c r="B91" s="112"/>
      <c r="C91" s="84"/>
      <c r="D91" s="84" t="s">
        <v>99</v>
      </c>
      <c r="E91" s="84"/>
      <c r="F91" s="84"/>
      <c r="G91" s="84"/>
      <c r="H91" s="84"/>
      <c r="I91" s="84"/>
      <c r="J91" s="84"/>
      <c r="K91" s="84"/>
      <c r="L91" s="84"/>
      <c r="M91" s="84"/>
      <c r="N91" s="218">
        <f>$N$155</f>
        <v>0</v>
      </c>
      <c r="O91" s="234"/>
      <c r="P91" s="234"/>
      <c r="Q91" s="234"/>
      <c r="R91" s="113"/>
      <c r="T91" s="84"/>
      <c r="U91" s="84"/>
    </row>
    <row r="92" spans="2:21" s="111" customFormat="1" ht="21" customHeight="1">
      <c r="B92" s="112"/>
      <c r="C92" s="84"/>
      <c r="D92" s="84" t="s">
        <v>100</v>
      </c>
      <c r="E92" s="84"/>
      <c r="F92" s="84"/>
      <c r="G92" s="84"/>
      <c r="H92" s="84"/>
      <c r="I92" s="84"/>
      <c r="J92" s="84"/>
      <c r="K92" s="84"/>
      <c r="L92" s="84"/>
      <c r="M92" s="84"/>
      <c r="N92" s="218">
        <f>$N$225</f>
        <v>0</v>
      </c>
      <c r="O92" s="234"/>
      <c r="P92" s="234"/>
      <c r="Q92" s="234"/>
      <c r="R92" s="113"/>
      <c r="T92" s="84"/>
      <c r="U92" s="84"/>
    </row>
    <row r="93" spans="2:21" s="111" customFormat="1" ht="21" customHeight="1">
      <c r="B93" s="112"/>
      <c r="C93" s="84"/>
      <c r="D93" s="84" t="s">
        <v>101</v>
      </c>
      <c r="E93" s="84"/>
      <c r="F93" s="84"/>
      <c r="G93" s="84"/>
      <c r="H93" s="84"/>
      <c r="I93" s="84"/>
      <c r="J93" s="84"/>
      <c r="K93" s="84"/>
      <c r="L93" s="84"/>
      <c r="M93" s="84"/>
      <c r="N93" s="218">
        <f>$N$262</f>
        <v>0</v>
      </c>
      <c r="O93" s="234"/>
      <c r="P93" s="234"/>
      <c r="Q93" s="234"/>
      <c r="R93" s="113"/>
      <c r="T93" s="84"/>
      <c r="U93" s="84"/>
    </row>
    <row r="94" spans="2:21" s="111" customFormat="1" ht="21" customHeight="1">
      <c r="B94" s="112"/>
      <c r="C94" s="84"/>
      <c r="D94" s="84" t="s">
        <v>102</v>
      </c>
      <c r="E94" s="84"/>
      <c r="F94" s="84"/>
      <c r="G94" s="84"/>
      <c r="H94" s="84"/>
      <c r="I94" s="84"/>
      <c r="J94" s="84"/>
      <c r="K94" s="84"/>
      <c r="L94" s="84"/>
      <c r="M94" s="84"/>
      <c r="N94" s="218">
        <f>$N$273</f>
        <v>0</v>
      </c>
      <c r="O94" s="234"/>
      <c r="P94" s="234"/>
      <c r="Q94" s="234"/>
      <c r="R94" s="113"/>
      <c r="T94" s="84"/>
      <c r="U94" s="84"/>
    </row>
    <row r="95" spans="2:21" s="111" customFormat="1" ht="21" customHeight="1">
      <c r="B95" s="112"/>
      <c r="C95" s="84"/>
      <c r="D95" s="84" t="s">
        <v>103</v>
      </c>
      <c r="E95" s="84"/>
      <c r="F95" s="84"/>
      <c r="G95" s="84"/>
      <c r="H95" s="84"/>
      <c r="I95" s="84"/>
      <c r="J95" s="84"/>
      <c r="K95" s="84"/>
      <c r="L95" s="84"/>
      <c r="M95" s="84"/>
      <c r="N95" s="218">
        <f>$N$312</f>
        <v>0</v>
      </c>
      <c r="O95" s="234"/>
      <c r="P95" s="234"/>
      <c r="Q95" s="234"/>
      <c r="R95" s="113"/>
      <c r="T95" s="84"/>
      <c r="U95" s="84"/>
    </row>
    <row r="96" spans="2:21" s="107" customFormat="1" ht="25.5" customHeight="1">
      <c r="B96" s="108"/>
      <c r="C96" s="109"/>
      <c r="D96" s="109" t="s">
        <v>104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32">
        <f>$N$314</f>
        <v>0</v>
      </c>
      <c r="O96" s="233"/>
      <c r="P96" s="233"/>
      <c r="Q96" s="233"/>
      <c r="R96" s="110"/>
      <c r="T96" s="109"/>
      <c r="U96" s="109"/>
    </row>
    <row r="97" spans="2:21" s="111" customFormat="1" ht="21" customHeight="1">
      <c r="B97" s="112"/>
      <c r="C97" s="84"/>
      <c r="D97" s="84" t="s">
        <v>105</v>
      </c>
      <c r="E97" s="84"/>
      <c r="F97" s="84"/>
      <c r="G97" s="84"/>
      <c r="H97" s="84"/>
      <c r="I97" s="84"/>
      <c r="J97" s="84"/>
      <c r="K97" s="84"/>
      <c r="L97" s="84"/>
      <c r="M97" s="84"/>
      <c r="N97" s="218">
        <f>$N$315</f>
        <v>0</v>
      </c>
      <c r="O97" s="234"/>
      <c r="P97" s="234"/>
      <c r="Q97" s="234"/>
      <c r="R97" s="113"/>
      <c r="T97" s="84"/>
      <c r="U97" s="84"/>
    </row>
    <row r="98" spans="2:21" s="111" customFormat="1" ht="21" customHeight="1">
      <c r="B98" s="112"/>
      <c r="C98" s="84"/>
      <c r="D98" s="84" t="s">
        <v>106</v>
      </c>
      <c r="E98" s="84"/>
      <c r="F98" s="84"/>
      <c r="G98" s="84"/>
      <c r="H98" s="84"/>
      <c r="I98" s="84"/>
      <c r="J98" s="84"/>
      <c r="K98" s="84"/>
      <c r="L98" s="84"/>
      <c r="M98" s="84"/>
      <c r="N98" s="218">
        <f>$N$321</f>
        <v>0</v>
      </c>
      <c r="O98" s="234"/>
      <c r="P98" s="234"/>
      <c r="Q98" s="234"/>
      <c r="R98" s="113"/>
      <c r="T98" s="84"/>
      <c r="U98" s="84"/>
    </row>
    <row r="99" spans="2:21" s="111" customFormat="1" ht="21" customHeight="1">
      <c r="B99" s="112"/>
      <c r="C99" s="84"/>
      <c r="D99" s="84" t="s">
        <v>107</v>
      </c>
      <c r="E99" s="84"/>
      <c r="F99" s="84"/>
      <c r="G99" s="84"/>
      <c r="H99" s="84"/>
      <c r="I99" s="84"/>
      <c r="J99" s="84"/>
      <c r="K99" s="84"/>
      <c r="L99" s="84"/>
      <c r="M99" s="84"/>
      <c r="N99" s="218">
        <f>$N$323</f>
        <v>0</v>
      </c>
      <c r="O99" s="234"/>
      <c r="P99" s="234"/>
      <c r="Q99" s="234"/>
      <c r="R99" s="113"/>
      <c r="T99" s="84"/>
      <c r="U99" s="84"/>
    </row>
    <row r="100" spans="2:21" s="111" customFormat="1" ht="21" customHeight="1">
      <c r="B100" s="112"/>
      <c r="C100" s="84"/>
      <c r="D100" s="84" t="s">
        <v>108</v>
      </c>
      <c r="E100" s="84"/>
      <c r="F100" s="84"/>
      <c r="G100" s="84"/>
      <c r="H100" s="84"/>
      <c r="I100" s="84"/>
      <c r="J100" s="84"/>
      <c r="K100" s="84"/>
      <c r="L100" s="84"/>
      <c r="M100" s="84"/>
      <c r="N100" s="218">
        <f>$N$389</f>
        <v>0</v>
      </c>
      <c r="O100" s="234"/>
      <c r="P100" s="234"/>
      <c r="Q100" s="234"/>
      <c r="R100" s="113"/>
      <c r="T100" s="84"/>
      <c r="U100" s="84"/>
    </row>
    <row r="101" spans="2:21" s="111" customFormat="1" ht="21" customHeight="1">
      <c r="B101" s="112"/>
      <c r="C101" s="84"/>
      <c r="D101" s="84" t="s">
        <v>109</v>
      </c>
      <c r="E101" s="84"/>
      <c r="F101" s="84"/>
      <c r="G101" s="84"/>
      <c r="H101" s="84"/>
      <c r="I101" s="84"/>
      <c r="J101" s="84"/>
      <c r="K101" s="84"/>
      <c r="L101" s="84"/>
      <c r="M101" s="84"/>
      <c r="N101" s="218">
        <f>$N$412</f>
        <v>0</v>
      </c>
      <c r="O101" s="234"/>
      <c r="P101" s="234"/>
      <c r="Q101" s="234"/>
      <c r="R101" s="113"/>
      <c r="T101" s="84"/>
      <c r="U101" s="84"/>
    </row>
    <row r="102" spans="2:21" s="111" customFormat="1" ht="21" customHeight="1">
      <c r="B102" s="112"/>
      <c r="C102" s="84"/>
      <c r="D102" s="84" t="s">
        <v>110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218">
        <f>$N$415</f>
        <v>0</v>
      </c>
      <c r="O102" s="234"/>
      <c r="P102" s="234"/>
      <c r="Q102" s="234"/>
      <c r="R102" s="113"/>
      <c r="T102" s="84"/>
      <c r="U102" s="84"/>
    </row>
    <row r="103" spans="2:21" s="111" customFormat="1" ht="21" customHeight="1">
      <c r="B103" s="112"/>
      <c r="C103" s="84"/>
      <c r="D103" s="84" t="s">
        <v>111</v>
      </c>
      <c r="E103" s="84"/>
      <c r="F103" s="84"/>
      <c r="G103" s="84"/>
      <c r="H103" s="84"/>
      <c r="I103" s="84"/>
      <c r="J103" s="84"/>
      <c r="K103" s="84"/>
      <c r="L103" s="84"/>
      <c r="M103" s="84"/>
      <c r="N103" s="218">
        <f>$N$434</f>
        <v>0</v>
      </c>
      <c r="O103" s="234"/>
      <c r="P103" s="234"/>
      <c r="Q103" s="234"/>
      <c r="R103" s="113"/>
      <c r="T103" s="84"/>
      <c r="U103" s="84"/>
    </row>
    <row r="104" spans="2:21" s="111" customFormat="1" ht="21" customHeight="1">
      <c r="B104" s="112"/>
      <c r="C104" s="84"/>
      <c r="D104" s="84" t="s">
        <v>112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218">
        <f>$N$443</f>
        <v>0</v>
      </c>
      <c r="O104" s="234"/>
      <c r="P104" s="234"/>
      <c r="Q104" s="234"/>
      <c r="R104" s="113"/>
      <c r="T104" s="84"/>
      <c r="U104" s="84"/>
    </row>
    <row r="105" spans="2:21" s="107" customFormat="1" ht="25.5" customHeight="1">
      <c r="B105" s="108"/>
      <c r="C105" s="109"/>
      <c r="D105" s="109" t="s">
        <v>113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232">
        <f>$N$457</f>
        <v>0</v>
      </c>
      <c r="O105" s="233"/>
      <c r="P105" s="233"/>
      <c r="Q105" s="233"/>
      <c r="R105" s="110"/>
      <c r="T105" s="109"/>
      <c r="U105" s="109"/>
    </row>
    <row r="106" spans="2:21" s="111" customFormat="1" ht="21" customHeight="1">
      <c r="B106" s="112"/>
      <c r="C106" s="84"/>
      <c r="D106" s="84" t="s">
        <v>114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218">
        <f>$N$458</f>
        <v>0</v>
      </c>
      <c r="O106" s="234"/>
      <c r="P106" s="234"/>
      <c r="Q106" s="234"/>
      <c r="R106" s="113"/>
      <c r="T106" s="84"/>
      <c r="U106" s="84"/>
    </row>
    <row r="107" spans="2:21" s="111" customFormat="1" ht="21" customHeight="1">
      <c r="B107" s="112"/>
      <c r="C107" s="84"/>
      <c r="D107" s="84" t="s">
        <v>115</v>
      </c>
      <c r="E107" s="84"/>
      <c r="F107" s="84"/>
      <c r="G107" s="84"/>
      <c r="H107" s="84"/>
      <c r="I107" s="84"/>
      <c r="J107" s="84"/>
      <c r="K107" s="84"/>
      <c r="L107" s="84"/>
      <c r="M107" s="84"/>
      <c r="N107" s="218">
        <f>$N$460</f>
        <v>0</v>
      </c>
      <c r="O107" s="234"/>
      <c r="P107" s="234"/>
      <c r="Q107" s="234"/>
      <c r="R107" s="113"/>
      <c r="T107" s="84"/>
      <c r="U107" s="84"/>
    </row>
    <row r="108" spans="2:21" s="111" customFormat="1" ht="21" customHeight="1">
      <c r="B108" s="112"/>
      <c r="C108" s="84"/>
      <c r="D108" s="84" t="s">
        <v>116</v>
      </c>
      <c r="E108" s="84"/>
      <c r="F108" s="84"/>
      <c r="G108" s="84"/>
      <c r="H108" s="84"/>
      <c r="I108" s="84"/>
      <c r="J108" s="84"/>
      <c r="K108" s="84"/>
      <c r="L108" s="84"/>
      <c r="M108" s="84"/>
      <c r="N108" s="218">
        <f>$N$465</f>
        <v>0</v>
      </c>
      <c r="O108" s="234"/>
      <c r="P108" s="234"/>
      <c r="Q108" s="234"/>
      <c r="R108" s="113"/>
      <c r="T108" s="84"/>
      <c r="U108" s="84"/>
    </row>
    <row r="109" spans="2:21" s="111" customFormat="1" ht="21" customHeight="1">
      <c r="B109" s="112"/>
      <c r="C109" s="84"/>
      <c r="D109" s="84" t="s">
        <v>117</v>
      </c>
      <c r="E109" s="84"/>
      <c r="F109" s="84"/>
      <c r="G109" s="84"/>
      <c r="H109" s="84"/>
      <c r="I109" s="84"/>
      <c r="J109" s="84"/>
      <c r="K109" s="84"/>
      <c r="L109" s="84"/>
      <c r="M109" s="84"/>
      <c r="N109" s="218">
        <f>$N$469</f>
        <v>0</v>
      </c>
      <c r="O109" s="234"/>
      <c r="P109" s="234"/>
      <c r="Q109" s="234"/>
      <c r="R109" s="113"/>
      <c r="T109" s="84"/>
      <c r="U109" s="84"/>
    </row>
    <row r="110" spans="2:21" s="107" customFormat="1" ht="22.5" customHeight="1">
      <c r="B110" s="108"/>
      <c r="C110" s="109"/>
      <c r="D110" s="109" t="s">
        <v>118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235">
        <f>$N$471</f>
        <v>0</v>
      </c>
      <c r="O110" s="233"/>
      <c r="P110" s="233"/>
      <c r="Q110" s="233"/>
      <c r="R110" s="110"/>
      <c r="T110" s="109"/>
      <c r="U110" s="109"/>
    </row>
    <row r="111" spans="2:21" s="6" customFormat="1" ht="22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6" customFormat="1" ht="30" customHeight="1">
      <c r="B112" s="23"/>
      <c r="C112" s="71" t="s">
        <v>119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20">
        <f>ROUND($N$113+$N$114+$N$115+$N$116+$N$117+$N$118,2)</f>
        <v>0</v>
      </c>
      <c r="O112" s="204"/>
      <c r="P112" s="204"/>
      <c r="Q112" s="204"/>
      <c r="R112" s="25"/>
      <c r="T112" s="114"/>
      <c r="U112" s="115" t="s">
        <v>37</v>
      </c>
    </row>
    <row r="113" spans="2:62" s="6" customFormat="1" ht="18.75" customHeight="1">
      <c r="B113" s="23"/>
      <c r="C113" s="24"/>
      <c r="D113" s="219" t="s">
        <v>120</v>
      </c>
      <c r="E113" s="204"/>
      <c r="F113" s="204"/>
      <c r="G113" s="204"/>
      <c r="H113" s="204"/>
      <c r="I113" s="24"/>
      <c r="J113" s="24"/>
      <c r="K113" s="24"/>
      <c r="L113" s="24"/>
      <c r="M113" s="24"/>
      <c r="N113" s="217">
        <f>ROUND($N$87*$T$113,2)</f>
        <v>0</v>
      </c>
      <c r="O113" s="204"/>
      <c r="P113" s="204"/>
      <c r="Q113" s="204"/>
      <c r="R113" s="25"/>
      <c r="T113" s="116"/>
      <c r="U113" s="117" t="s">
        <v>40</v>
      </c>
      <c r="AY113" s="6" t="s">
        <v>121</v>
      </c>
      <c r="BE113" s="88">
        <f>IF($U$113="základná",$N$113,0)</f>
        <v>0</v>
      </c>
      <c r="BF113" s="88">
        <f>IF($U$113="znížená",$N$113,0)</f>
        <v>0</v>
      </c>
      <c r="BG113" s="88">
        <f>IF($U$113="zákl. prenesená",$N$113,0)</f>
        <v>0</v>
      </c>
      <c r="BH113" s="88">
        <f>IF($U$113="zníž. prenesená",$N$113,0)</f>
        <v>0</v>
      </c>
      <c r="BI113" s="88">
        <f>IF($U$113="nulová",$N$113,0)</f>
        <v>0</v>
      </c>
      <c r="BJ113" s="6" t="s">
        <v>122</v>
      </c>
    </row>
    <row r="114" spans="2:62" s="6" customFormat="1" ht="18.75" customHeight="1">
      <c r="B114" s="23"/>
      <c r="C114" s="24"/>
      <c r="D114" s="219" t="s">
        <v>123</v>
      </c>
      <c r="E114" s="204"/>
      <c r="F114" s="204"/>
      <c r="G114" s="204"/>
      <c r="H114" s="204"/>
      <c r="I114" s="24"/>
      <c r="J114" s="24"/>
      <c r="K114" s="24"/>
      <c r="L114" s="24"/>
      <c r="M114" s="24"/>
      <c r="N114" s="217">
        <f>ROUND($N$87*$T$114,2)</f>
        <v>0</v>
      </c>
      <c r="O114" s="204"/>
      <c r="P114" s="204"/>
      <c r="Q114" s="204"/>
      <c r="R114" s="25"/>
      <c r="T114" s="116"/>
      <c r="U114" s="117" t="s">
        <v>40</v>
      </c>
      <c r="AY114" s="6" t="s">
        <v>121</v>
      </c>
      <c r="BE114" s="88">
        <f>IF($U$114="základná",$N$114,0)</f>
        <v>0</v>
      </c>
      <c r="BF114" s="88">
        <f>IF($U$114="znížená",$N$114,0)</f>
        <v>0</v>
      </c>
      <c r="BG114" s="88">
        <f>IF($U$114="zákl. prenesená",$N$114,0)</f>
        <v>0</v>
      </c>
      <c r="BH114" s="88">
        <f>IF($U$114="zníž. prenesená",$N$114,0)</f>
        <v>0</v>
      </c>
      <c r="BI114" s="88">
        <f>IF($U$114="nulová",$N$114,0)</f>
        <v>0</v>
      </c>
      <c r="BJ114" s="6" t="s">
        <v>122</v>
      </c>
    </row>
    <row r="115" spans="2:62" s="6" customFormat="1" ht="18.75" customHeight="1">
      <c r="B115" s="23"/>
      <c r="C115" s="24"/>
      <c r="D115" s="219" t="s">
        <v>124</v>
      </c>
      <c r="E115" s="204"/>
      <c r="F115" s="204"/>
      <c r="G115" s="204"/>
      <c r="H115" s="204"/>
      <c r="I115" s="24"/>
      <c r="J115" s="24"/>
      <c r="K115" s="24"/>
      <c r="L115" s="24"/>
      <c r="M115" s="24"/>
      <c r="N115" s="217">
        <f>ROUND($N$87*$T$115,2)</f>
        <v>0</v>
      </c>
      <c r="O115" s="204"/>
      <c r="P115" s="204"/>
      <c r="Q115" s="204"/>
      <c r="R115" s="25"/>
      <c r="T115" s="116"/>
      <c r="U115" s="117" t="s">
        <v>40</v>
      </c>
      <c r="AY115" s="6" t="s">
        <v>121</v>
      </c>
      <c r="BE115" s="88">
        <f>IF($U$115="základná",$N$115,0)</f>
        <v>0</v>
      </c>
      <c r="BF115" s="88">
        <f>IF($U$115="znížená",$N$115,0)</f>
        <v>0</v>
      </c>
      <c r="BG115" s="88">
        <f>IF($U$115="zákl. prenesená",$N$115,0)</f>
        <v>0</v>
      </c>
      <c r="BH115" s="88">
        <f>IF($U$115="zníž. prenesená",$N$115,0)</f>
        <v>0</v>
      </c>
      <c r="BI115" s="88">
        <f>IF($U$115="nulová",$N$115,0)</f>
        <v>0</v>
      </c>
      <c r="BJ115" s="6" t="s">
        <v>122</v>
      </c>
    </row>
    <row r="116" spans="2:62" s="6" customFormat="1" ht="18.75" customHeight="1">
      <c r="B116" s="23"/>
      <c r="C116" s="24"/>
      <c r="D116" s="219" t="s">
        <v>125</v>
      </c>
      <c r="E116" s="204"/>
      <c r="F116" s="204"/>
      <c r="G116" s="204"/>
      <c r="H116" s="204"/>
      <c r="I116" s="24"/>
      <c r="J116" s="24"/>
      <c r="K116" s="24"/>
      <c r="L116" s="24"/>
      <c r="M116" s="24"/>
      <c r="N116" s="217">
        <f>ROUND($N$87*$T$116,2)</f>
        <v>0</v>
      </c>
      <c r="O116" s="204"/>
      <c r="P116" s="204"/>
      <c r="Q116" s="204"/>
      <c r="R116" s="25"/>
      <c r="T116" s="116"/>
      <c r="U116" s="117" t="s">
        <v>40</v>
      </c>
      <c r="AY116" s="6" t="s">
        <v>121</v>
      </c>
      <c r="BE116" s="88">
        <f>IF($U$116="základná",$N$116,0)</f>
        <v>0</v>
      </c>
      <c r="BF116" s="88">
        <f>IF($U$116="znížená",$N$116,0)</f>
        <v>0</v>
      </c>
      <c r="BG116" s="88">
        <f>IF($U$116="zákl. prenesená",$N$116,0)</f>
        <v>0</v>
      </c>
      <c r="BH116" s="88">
        <f>IF($U$116="zníž. prenesená",$N$116,0)</f>
        <v>0</v>
      </c>
      <c r="BI116" s="88">
        <f>IF($U$116="nulová",$N$116,0)</f>
        <v>0</v>
      </c>
      <c r="BJ116" s="6" t="s">
        <v>122</v>
      </c>
    </row>
    <row r="117" spans="2:62" s="6" customFormat="1" ht="18.75" customHeight="1">
      <c r="B117" s="23"/>
      <c r="C117" s="24"/>
      <c r="D117" s="219" t="s">
        <v>126</v>
      </c>
      <c r="E117" s="204"/>
      <c r="F117" s="204"/>
      <c r="G117" s="204"/>
      <c r="H117" s="204"/>
      <c r="I117" s="24"/>
      <c r="J117" s="24"/>
      <c r="K117" s="24"/>
      <c r="L117" s="24"/>
      <c r="M117" s="24"/>
      <c r="N117" s="217">
        <f>ROUND($N$87*$T$117,2)</f>
        <v>0</v>
      </c>
      <c r="O117" s="204"/>
      <c r="P117" s="204"/>
      <c r="Q117" s="204"/>
      <c r="R117" s="25"/>
      <c r="T117" s="116"/>
      <c r="U117" s="117" t="s">
        <v>40</v>
      </c>
      <c r="AY117" s="6" t="s">
        <v>121</v>
      </c>
      <c r="BE117" s="88">
        <f>IF($U$117="základná",$N$117,0)</f>
        <v>0</v>
      </c>
      <c r="BF117" s="88">
        <f>IF($U$117="znížená",$N$117,0)</f>
        <v>0</v>
      </c>
      <c r="BG117" s="88">
        <f>IF($U$117="zákl. prenesená",$N$117,0)</f>
        <v>0</v>
      </c>
      <c r="BH117" s="88">
        <f>IF($U$117="zníž. prenesená",$N$117,0)</f>
        <v>0</v>
      </c>
      <c r="BI117" s="88">
        <f>IF($U$117="nulová",$N$117,0)</f>
        <v>0</v>
      </c>
      <c r="BJ117" s="6" t="s">
        <v>122</v>
      </c>
    </row>
    <row r="118" spans="2:62" s="6" customFormat="1" ht="18.75" customHeight="1">
      <c r="B118" s="23"/>
      <c r="C118" s="24"/>
      <c r="D118" s="84" t="s">
        <v>127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17">
        <f>ROUND($N$87*$T$118,2)</f>
        <v>0</v>
      </c>
      <c r="O118" s="204"/>
      <c r="P118" s="204"/>
      <c r="Q118" s="204"/>
      <c r="R118" s="25"/>
      <c r="T118" s="118"/>
      <c r="U118" s="119" t="s">
        <v>40</v>
      </c>
      <c r="AY118" s="6" t="s">
        <v>128</v>
      </c>
      <c r="BE118" s="88">
        <f>IF($U$118="základná",$N$118,0)</f>
        <v>0</v>
      </c>
      <c r="BF118" s="88">
        <f>IF($U$118="znížená",$N$118,0)</f>
        <v>0</v>
      </c>
      <c r="BG118" s="88">
        <f>IF($U$118="zákl. prenesená",$N$118,0)</f>
        <v>0</v>
      </c>
      <c r="BH118" s="88">
        <f>IF($U$118="zníž. prenesená",$N$118,0)</f>
        <v>0</v>
      </c>
      <c r="BI118" s="88">
        <f>IF($U$118="nulová",$N$118,0)</f>
        <v>0</v>
      </c>
      <c r="BJ118" s="6" t="s">
        <v>122</v>
      </c>
    </row>
    <row r="119" spans="2:21" s="6" customFormat="1" ht="14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T119" s="24"/>
      <c r="U119" s="24"/>
    </row>
    <row r="120" spans="2:21" s="6" customFormat="1" ht="30" customHeight="1">
      <c r="B120" s="23"/>
      <c r="C120" s="95" t="s">
        <v>87</v>
      </c>
      <c r="D120" s="33"/>
      <c r="E120" s="33"/>
      <c r="F120" s="33"/>
      <c r="G120" s="33"/>
      <c r="H120" s="33"/>
      <c r="I120" s="33"/>
      <c r="J120" s="33"/>
      <c r="K120" s="33"/>
      <c r="L120" s="222">
        <f>ROUND(SUM($N$87+$N$112),2)</f>
        <v>0</v>
      </c>
      <c r="M120" s="223"/>
      <c r="N120" s="223"/>
      <c r="O120" s="223"/>
      <c r="P120" s="223"/>
      <c r="Q120" s="223"/>
      <c r="R120" s="25"/>
      <c r="T120" s="24"/>
      <c r="U120" s="24"/>
    </row>
    <row r="121" spans="2:21" s="6" customFormat="1" ht="7.5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  <c r="T121" s="24"/>
      <c r="U121" s="24"/>
    </row>
    <row r="125" spans="2:18" s="6" customFormat="1" ht="7.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2:18" s="6" customFormat="1" ht="37.5" customHeight="1">
      <c r="B126" s="23"/>
      <c r="C126" s="185" t="s">
        <v>129</v>
      </c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5"/>
    </row>
    <row r="127" spans="2:18" s="6" customFormat="1" ht="7.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18" s="6" customFormat="1" ht="37.5" customHeight="1">
      <c r="B128" s="23"/>
      <c r="C128" s="57" t="s">
        <v>15</v>
      </c>
      <c r="D128" s="24"/>
      <c r="E128" s="24"/>
      <c r="F128" s="205" t="str">
        <f>$F$6</f>
        <v>Stavebné úpravy výrobného objektu</v>
      </c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4"/>
      <c r="R128" s="25"/>
    </row>
    <row r="129" spans="2:18" s="6" customFormat="1" ht="7.5" customHeight="1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5"/>
    </row>
    <row r="130" spans="2:18" s="6" customFormat="1" ht="18.75" customHeight="1">
      <c r="B130" s="23"/>
      <c r="C130" s="18" t="s">
        <v>20</v>
      </c>
      <c r="D130" s="24"/>
      <c r="E130" s="24"/>
      <c r="F130" s="16" t="str">
        <f>$F$8</f>
        <v> </v>
      </c>
      <c r="G130" s="24"/>
      <c r="H130" s="24"/>
      <c r="I130" s="24"/>
      <c r="J130" s="24"/>
      <c r="K130" s="18" t="s">
        <v>22</v>
      </c>
      <c r="L130" s="24"/>
      <c r="M130" s="230" t="str">
        <f>IF($O$8="","",$O$8)</f>
        <v>19.08.2015</v>
      </c>
      <c r="N130" s="204"/>
      <c r="O130" s="204"/>
      <c r="P130" s="204"/>
      <c r="Q130" s="24"/>
      <c r="R130" s="25"/>
    </row>
    <row r="131" spans="2:18" s="6" customFormat="1" ht="7.5" customHeight="1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2:18" s="6" customFormat="1" ht="15.75" customHeight="1">
      <c r="B132" s="23"/>
      <c r="C132" s="18" t="s">
        <v>24</v>
      </c>
      <c r="D132" s="24"/>
      <c r="E132" s="24"/>
      <c r="F132" s="16" t="str">
        <f>$E$11</f>
        <v> </v>
      </c>
      <c r="G132" s="24"/>
      <c r="H132" s="24"/>
      <c r="I132" s="24"/>
      <c r="J132" s="24"/>
      <c r="K132" s="18" t="s">
        <v>29</v>
      </c>
      <c r="L132" s="24"/>
      <c r="M132" s="190" t="str">
        <f>$E$17</f>
        <v> </v>
      </c>
      <c r="N132" s="204"/>
      <c r="O132" s="204"/>
      <c r="P132" s="204"/>
      <c r="Q132" s="204"/>
      <c r="R132" s="25"/>
    </row>
    <row r="133" spans="2:18" s="6" customFormat="1" ht="15" customHeight="1">
      <c r="B133" s="23"/>
      <c r="C133" s="18" t="s">
        <v>27</v>
      </c>
      <c r="D133" s="24"/>
      <c r="E133" s="24"/>
      <c r="F133" s="16" t="str">
        <f>IF($E$14="","",$E$14)</f>
        <v>Vyplň údaj</v>
      </c>
      <c r="G133" s="24"/>
      <c r="H133" s="24"/>
      <c r="I133" s="24"/>
      <c r="J133" s="24"/>
      <c r="K133" s="18" t="s">
        <v>32</v>
      </c>
      <c r="L133" s="24"/>
      <c r="M133" s="190" t="str">
        <f>$E$20</f>
        <v> </v>
      </c>
      <c r="N133" s="204"/>
      <c r="O133" s="204"/>
      <c r="P133" s="204"/>
      <c r="Q133" s="204"/>
      <c r="R133" s="25"/>
    </row>
    <row r="134" spans="2:18" s="6" customFormat="1" ht="11.25" customHeight="1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5"/>
    </row>
    <row r="135" spans="2:27" s="120" customFormat="1" ht="30" customHeight="1">
      <c r="B135" s="121"/>
      <c r="C135" s="122" t="s">
        <v>130</v>
      </c>
      <c r="D135" s="123" t="s">
        <v>131</v>
      </c>
      <c r="E135" s="123" t="s">
        <v>55</v>
      </c>
      <c r="F135" s="236" t="s">
        <v>132</v>
      </c>
      <c r="G135" s="237"/>
      <c r="H135" s="237"/>
      <c r="I135" s="237"/>
      <c r="J135" s="123" t="s">
        <v>133</v>
      </c>
      <c r="K135" s="123" t="s">
        <v>134</v>
      </c>
      <c r="L135" s="236" t="s">
        <v>135</v>
      </c>
      <c r="M135" s="237"/>
      <c r="N135" s="236" t="s">
        <v>136</v>
      </c>
      <c r="O135" s="237"/>
      <c r="P135" s="237"/>
      <c r="Q135" s="238"/>
      <c r="R135" s="124"/>
      <c r="T135" s="66" t="s">
        <v>137</v>
      </c>
      <c r="U135" s="67" t="s">
        <v>37</v>
      </c>
      <c r="V135" s="67" t="s">
        <v>138</v>
      </c>
      <c r="W135" s="67" t="s">
        <v>139</v>
      </c>
      <c r="X135" s="67" t="s">
        <v>140</v>
      </c>
      <c r="Y135" s="67" t="s">
        <v>141</v>
      </c>
      <c r="Z135" s="67" t="s">
        <v>142</v>
      </c>
      <c r="AA135" s="68" t="s">
        <v>143</v>
      </c>
    </row>
    <row r="136" spans="2:63" s="6" customFormat="1" ht="30" customHeight="1">
      <c r="B136" s="23"/>
      <c r="C136" s="71" t="s">
        <v>90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57">
        <f>$BK$136</f>
        <v>0</v>
      </c>
      <c r="O136" s="204"/>
      <c r="P136" s="204"/>
      <c r="Q136" s="204"/>
      <c r="R136" s="25"/>
      <c r="T136" s="70"/>
      <c r="U136" s="38"/>
      <c r="V136" s="38"/>
      <c r="W136" s="125">
        <f>$W$137+$W$314+$W$457+$W$471</f>
        <v>0</v>
      </c>
      <c r="X136" s="38"/>
      <c r="Y136" s="125">
        <f>$Y$137+$Y$314+$Y$457+$Y$471</f>
        <v>188.87816684</v>
      </c>
      <c r="Z136" s="38"/>
      <c r="AA136" s="126">
        <f>$AA$137+$AA$314+$AA$457+$AA$471</f>
        <v>116.1756054</v>
      </c>
      <c r="AT136" s="6" t="s">
        <v>72</v>
      </c>
      <c r="AU136" s="6" t="s">
        <v>95</v>
      </c>
      <c r="BK136" s="127">
        <f>$BK$137+$BK$314+$BK$457+$BK$471</f>
        <v>0</v>
      </c>
    </row>
    <row r="137" spans="2:63" s="128" customFormat="1" ht="37.5" customHeight="1">
      <c r="B137" s="129"/>
      <c r="C137" s="130"/>
      <c r="D137" s="131" t="s">
        <v>96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235">
        <f>$BK$137</f>
        <v>0</v>
      </c>
      <c r="O137" s="258"/>
      <c r="P137" s="258"/>
      <c r="Q137" s="258"/>
      <c r="R137" s="132"/>
      <c r="T137" s="133"/>
      <c r="U137" s="130"/>
      <c r="V137" s="130"/>
      <c r="W137" s="134">
        <f>$W$138+$W$151+$W$155+$W$225+$W$262+$W$273+$W$312</f>
        <v>0</v>
      </c>
      <c r="X137" s="130"/>
      <c r="Y137" s="134">
        <f>$Y$138+$Y$151+$Y$155+$Y$225+$Y$262+$Y$273+$Y$312</f>
        <v>150.31842936</v>
      </c>
      <c r="Z137" s="130"/>
      <c r="AA137" s="135">
        <f>$AA$138+$AA$151+$AA$155+$AA$225+$AA$262+$AA$273+$AA$312</f>
        <v>92.636563</v>
      </c>
      <c r="AR137" s="136" t="s">
        <v>77</v>
      </c>
      <c r="AT137" s="136" t="s">
        <v>72</v>
      </c>
      <c r="AU137" s="136" t="s">
        <v>73</v>
      </c>
      <c r="AY137" s="136" t="s">
        <v>144</v>
      </c>
      <c r="BK137" s="137">
        <f>$BK$138+$BK$151+$BK$155+$BK$225+$BK$262+$BK$273+$BK$312</f>
        <v>0</v>
      </c>
    </row>
    <row r="138" spans="2:63" s="128" customFormat="1" ht="21" customHeight="1">
      <c r="B138" s="129"/>
      <c r="C138" s="130"/>
      <c r="D138" s="138" t="s">
        <v>97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259">
        <f>$BK$138</f>
        <v>0</v>
      </c>
      <c r="O138" s="258"/>
      <c r="P138" s="258"/>
      <c r="Q138" s="258"/>
      <c r="R138" s="132"/>
      <c r="T138" s="133"/>
      <c r="U138" s="130"/>
      <c r="V138" s="130"/>
      <c r="W138" s="134">
        <f>SUM($W$139:$W$150)</f>
        <v>0</v>
      </c>
      <c r="X138" s="130"/>
      <c r="Y138" s="134">
        <f>SUM($Y$139:$Y$150)</f>
        <v>0</v>
      </c>
      <c r="Z138" s="130"/>
      <c r="AA138" s="135">
        <f>SUM($AA$139:$AA$150)</f>
        <v>0</v>
      </c>
      <c r="AR138" s="136" t="s">
        <v>77</v>
      </c>
      <c r="AT138" s="136" t="s">
        <v>72</v>
      </c>
      <c r="AU138" s="136" t="s">
        <v>77</v>
      </c>
      <c r="AY138" s="136" t="s">
        <v>144</v>
      </c>
      <c r="BK138" s="137">
        <f>SUM($BK$139:$BK$150)</f>
        <v>0</v>
      </c>
    </row>
    <row r="139" spans="2:65" s="6" customFormat="1" ht="15.75" customHeight="1">
      <c r="B139" s="23"/>
      <c r="C139" s="139" t="s">
        <v>77</v>
      </c>
      <c r="D139" s="139" t="s">
        <v>145</v>
      </c>
      <c r="E139" s="140" t="s">
        <v>146</v>
      </c>
      <c r="F139" s="239" t="s">
        <v>147</v>
      </c>
      <c r="G139" s="240"/>
      <c r="H139" s="240"/>
      <c r="I139" s="240"/>
      <c r="J139" s="141" t="s">
        <v>148</v>
      </c>
      <c r="K139" s="142">
        <v>2.25</v>
      </c>
      <c r="L139" s="241">
        <v>0</v>
      </c>
      <c r="M139" s="240"/>
      <c r="N139" s="242">
        <f>ROUND($L$139*$K$139,3)</f>
        <v>0</v>
      </c>
      <c r="O139" s="240"/>
      <c r="P139" s="240"/>
      <c r="Q139" s="240"/>
      <c r="R139" s="25"/>
      <c r="T139" s="144"/>
      <c r="U139" s="31" t="s">
        <v>40</v>
      </c>
      <c r="V139" s="24"/>
      <c r="W139" s="145">
        <f>$V$139*$K$139</f>
        <v>0</v>
      </c>
      <c r="X139" s="145">
        <v>0</v>
      </c>
      <c r="Y139" s="145">
        <f>$X$139*$K$139</f>
        <v>0</v>
      </c>
      <c r="Z139" s="145">
        <v>0</v>
      </c>
      <c r="AA139" s="146">
        <f>$Z$139*$K$139</f>
        <v>0</v>
      </c>
      <c r="AR139" s="6" t="s">
        <v>149</v>
      </c>
      <c r="AT139" s="6" t="s">
        <v>145</v>
      </c>
      <c r="AU139" s="6" t="s">
        <v>122</v>
      </c>
      <c r="AY139" s="6" t="s">
        <v>144</v>
      </c>
      <c r="BE139" s="88">
        <f>IF($U$139="základná",$N$139,0)</f>
        <v>0</v>
      </c>
      <c r="BF139" s="88">
        <f>IF($U$139="znížená",$N$139,0)</f>
        <v>0</v>
      </c>
      <c r="BG139" s="88">
        <f>IF($U$139="zákl. prenesená",$N$139,0)</f>
        <v>0</v>
      </c>
      <c r="BH139" s="88">
        <f>IF($U$139="zníž. prenesená",$N$139,0)</f>
        <v>0</v>
      </c>
      <c r="BI139" s="88">
        <f>IF($U$139="nulová",$N$139,0)</f>
        <v>0</v>
      </c>
      <c r="BJ139" s="6" t="s">
        <v>122</v>
      </c>
      <c r="BK139" s="147">
        <f>ROUND($L$139*$K$139,3)</f>
        <v>0</v>
      </c>
      <c r="BL139" s="6" t="s">
        <v>149</v>
      </c>
      <c r="BM139" s="6" t="s">
        <v>150</v>
      </c>
    </row>
    <row r="140" spans="2:51" s="6" customFormat="1" ht="18.75" customHeight="1">
      <c r="B140" s="148"/>
      <c r="C140" s="149"/>
      <c r="D140" s="149"/>
      <c r="E140" s="149"/>
      <c r="F140" s="243" t="s">
        <v>151</v>
      </c>
      <c r="G140" s="244"/>
      <c r="H140" s="244"/>
      <c r="I140" s="244"/>
      <c r="J140" s="149"/>
      <c r="K140" s="149"/>
      <c r="L140" s="149"/>
      <c r="M140" s="149"/>
      <c r="N140" s="149"/>
      <c r="O140" s="149"/>
      <c r="P140" s="149"/>
      <c r="Q140" s="149"/>
      <c r="R140" s="150"/>
      <c r="T140" s="151"/>
      <c r="U140" s="149"/>
      <c r="V140" s="149"/>
      <c r="W140" s="149"/>
      <c r="X140" s="149"/>
      <c r="Y140" s="149"/>
      <c r="Z140" s="149"/>
      <c r="AA140" s="152"/>
      <c r="AT140" s="153" t="s">
        <v>152</v>
      </c>
      <c r="AU140" s="153" t="s">
        <v>122</v>
      </c>
      <c r="AV140" s="153" t="s">
        <v>77</v>
      </c>
      <c r="AW140" s="153" t="s">
        <v>95</v>
      </c>
      <c r="AX140" s="153" t="s">
        <v>73</v>
      </c>
      <c r="AY140" s="153" t="s">
        <v>144</v>
      </c>
    </row>
    <row r="141" spans="2:51" s="6" customFormat="1" ht="18.75" customHeight="1">
      <c r="B141" s="154"/>
      <c r="C141" s="155"/>
      <c r="D141" s="155"/>
      <c r="E141" s="155"/>
      <c r="F141" s="245" t="s">
        <v>153</v>
      </c>
      <c r="G141" s="246"/>
      <c r="H141" s="246"/>
      <c r="I141" s="246"/>
      <c r="J141" s="155"/>
      <c r="K141" s="156">
        <v>2.25</v>
      </c>
      <c r="L141" s="155"/>
      <c r="M141" s="155"/>
      <c r="N141" s="155"/>
      <c r="O141" s="155"/>
      <c r="P141" s="155"/>
      <c r="Q141" s="155"/>
      <c r="R141" s="157"/>
      <c r="T141" s="158"/>
      <c r="U141" s="155"/>
      <c r="V141" s="155"/>
      <c r="W141" s="155"/>
      <c r="X141" s="155"/>
      <c r="Y141" s="155"/>
      <c r="Z141" s="155"/>
      <c r="AA141" s="159"/>
      <c r="AT141" s="160" t="s">
        <v>152</v>
      </c>
      <c r="AU141" s="160" t="s">
        <v>122</v>
      </c>
      <c r="AV141" s="160" t="s">
        <v>122</v>
      </c>
      <c r="AW141" s="160" t="s">
        <v>95</v>
      </c>
      <c r="AX141" s="160" t="s">
        <v>77</v>
      </c>
      <c r="AY141" s="160" t="s">
        <v>144</v>
      </c>
    </row>
    <row r="142" spans="2:65" s="6" customFormat="1" ht="27" customHeight="1">
      <c r="B142" s="23"/>
      <c r="C142" s="139" t="s">
        <v>122</v>
      </c>
      <c r="D142" s="139" t="s">
        <v>145</v>
      </c>
      <c r="E142" s="140" t="s">
        <v>154</v>
      </c>
      <c r="F142" s="239" t="s">
        <v>155</v>
      </c>
      <c r="G142" s="240"/>
      <c r="H142" s="240"/>
      <c r="I142" s="240"/>
      <c r="J142" s="141" t="s">
        <v>148</v>
      </c>
      <c r="K142" s="142">
        <v>2.25</v>
      </c>
      <c r="L142" s="241">
        <v>0</v>
      </c>
      <c r="M142" s="240"/>
      <c r="N142" s="242">
        <f>ROUND($L$142*$K$142,3)</f>
        <v>0</v>
      </c>
      <c r="O142" s="240"/>
      <c r="P142" s="240"/>
      <c r="Q142" s="240"/>
      <c r="R142" s="25"/>
      <c r="T142" s="144"/>
      <c r="U142" s="31" t="s">
        <v>40</v>
      </c>
      <c r="V142" s="24"/>
      <c r="W142" s="145">
        <f>$V$142*$K$142</f>
        <v>0</v>
      </c>
      <c r="X142" s="145">
        <v>0</v>
      </c>
      <c r="Y142" s="145">
        <f>$X$142*$K$142</f>
        <v>0</v>
      </c>
      <c r="Z142" s="145">
        <v>0</v>
      </c>
      <c r="AA142" s="146">
        <f>$Z$142*$K$142</f>
        <v>0</v>
      </c>
      <c r="AR142" s="6" t="s">
        <v>149</v>
      </c>
      <c r="AT142" s="6" t="s">
        <v>145</v>
      </c>
      <c r="AU142" s="6" t="s">
        <v>122</v>
      </c>
      <c r="AY142" s="6" t="s">
        <v>144</v>
      </c>
      <c r="BE142" s="88">
        <f>IF($U$142="základná",$N$142,0)</f>
        <v>0</v>
      </c>
      <c r="BF142" s="88">
        <f>IF($U$142="znížená",$N$142,0)</f>
        <v>0</v>
      </c>
      <c r="BG142" s="88">
        <f>IF($U$142="zákl. prenesená",$N$142,0)</f>
        <v>0</v>
      </c>
      <c r="BH142" s="88">
        <f>IF($U$142="zníž. prenesená",$N$142,0)</f>
        <v>0</v>
      </c>
      <c r="BI142" s="88">
        <f>IF($U$142="nulová",$N$142,0)</f>
        <v>0</v>
      </c>
      <c r="BJ142" s="6" t="s">
        <v>122</v>
      </c>
      <c r="BK142" s="147">
        <f>ROUND($L$142*$K$142,3)</f>
        <v>0</v>
      </c>
      <c r="BL142" s="6" t="s">
        <v>149</v>
      </c>
      <c r="BM142" s="6" t="s">
        <v>156</v>
      </c>
    </row>
    <row r="143" spans="2:65" s="6" customFormat="1" ht="15.75" customHeight="1">
      <c r="B143" s="23"/>
      <c r="C143" s="139" t="s">
        <v>157</v>
      </c>
      <c r="D143" s="139" t="s">
        <v>145</v>
      </c>
      <c r="E143" s="140" t="s">
        <v>158</v>
      </c>
      <c r="F143" s="239" t="s">
        <v>159</v>
      </c>
      <c r="G143" s="240"/>
      <c r="H143" s="240"/>
      <c r="I143" s="240"/>
      <c r="J143" s="141" t="s">
        <v>148</v>
      </c>
      <c r="K143" s="142">
        <v>5.888</v>
      </c>
      <c r="L143" s="241">
        <v>0</v>
      </c>
      <c r="M143" s="240"/>
      <c r="N143" s="242">
        <f>ROUND($L$143*$K$143,3)</f>
        <v>0</v>
      </c>
      <c r="O143" s="240"/>
      <c r="P143" s="240"/>
      <c r="Q143" s="240"/>
      <c r="R143" s="25"/>
      <c r="T143" s="144"/>
      <c r="U143" s="31" t="s">
        <v>40</v>
      </c>
      <c r="V143" s="24"/>
      <c r="W143" s="145">
        <f>$V$143*$K$143</f>
        <v>0</v>
      </c>
      <c r="X143" s="145">
        <v>0</v>
      </c>
      <c r="Y143" s="145">
        <f>$X$143*$K$143</f>
        <v>0</v>
      </c>
      <c r="Z143" s="145">
        <v>0</v>
      </c>
      <c r="AA143" s="146">
        <f>$Z$143*$K$143</f>
        <v>0</v>
      </c>
      <c r="AR143" s="6" t="s">
        <v>149</v>
      </c>
      <c r="AT143" s="6" t="s">
        <v>145</v>
      </c>
      <c r="AU143" s="6" t="s">
        <v>122</v>
      </c>
      <c r="AY143" s="6" t="s">
        <v>144</v>
      </c>
      <c r="BE143" s="88">
        <f>IF($U$143="základná",$N$143,0)</f>
        <v>0</v>
      </c>
      <c r="BF143" s="88">
        <f>IF($U$143="znížená",$N$143,0)</f>
        <v>0</v>
      </c>
      <c r="BG143" s="88">
        <f>IF($U$143="zákl. prenesená",$N$143,0)</f>
        <v>0</v>
      </c>
      <c r="BH143" s="88">
        <f>IF($U$143="zníž. prenesená",$N$143,0)</f>
        <v>0</v>
      </c>
      <c r="BI143" s="88">
        <f>IF($U$143="nulová",$N$143,0)</f>
        <v>0</v>
      </c>
      <c r="BJ143" s="6" t="s">
        <v>122</v>
      </c>
      <c r="BK143" s="147">
        <f>ROUND($L$143*$K$143,3)</f>
        <v>0</v>
      </c>
      <c r="BL143" s="6" t="s">
        <v>149</v>
      </c>
      <c r="BM143" s="6" t="s">
        <v>160</v>
      </c>
    </row>
    <row r="144" spans="2:51" s="6" customFormat="1" ht="32.25" customHeight="1">
      <c r="B144" s="148"/>
      <c r="C144" s="149"/>
      <c r="D144" s="149"/>
      <c r="E144" s="149"/>
      <c r="F144" s="243" t="s">
        <v>161</v>
      </c>
      <c r="G144" s="244"/>
      <c r="H144" s="244"/>
      <c r="I144" s="244"/>
      <c r="J144" s="149"/>
      <c r="K144" s="149"/>
      <c r="L144" s="149"/>
      <c r="M144" s="149"/>
      <c r="N144" s="149"/>
      <c r="O144" s="149"/>
      <c r="P144" s="149"/>
      <c r="Q144" s="149"/>
      <c r="R144" s="150"/>
      <c r="T144" s="151"/>
      <c r="U144" s="149"/>
      <c r="V144" s="149"/>
      <c r="W144" s="149"/>
      <c r="X144" s="149"/>
      <c r="Y144" s="149"/>
      <c r="Z144" s="149"/>
      <c r="AA144" s="152"/>
      <c r="AT144" s="153" t="s">
        <v>152</v>
      </c>
      <c r="AU144" s="153" t="s">
        <v>122</v>
      </c>
      <c r="AV144" s="153" t="s">
        <v>77</v>
      </c>
      <c r="AW144" s="153" t="s">
        <v>95</v>
      </c>
      <c r="AX144" s="153" t="s">
        <v>73</v>
      </c>
      <c r="AY144" s="153" t="s">
        <v>144</v>
      </c>
    </row>
    <row r="145" spans="2:51" s="6" customFormat="1" ht="18.75" customHeight="1">
      <c r="B145" s="154"/>
      <c r="C145" s="155"/>
      <c r="D145" s="155"/>
      <c r="E145" s="155"/>
      <c r="F145" s="245" t="s">
        <v>162</v>
      </c>
      <c r="G145" s="246"/>
      <c r="H145" s="246"/>
      <c r="I145" s="246"/>
      <c r="J145" s="155"/>
      <c r="K145" s="156">
        <v>5.888</v>
      </c>
      <c r="L145" s="155"/>
      <c r="M145" s="155"/>
      <c r="N145" s="155"/>
      <c r="O145" s="155"/>
      <c r="P145" s="155"/>
      <c r="Q145" s="155"/>
      <c r="R145" s="157"/>
      <c r="T145" s="158"/>
      <c r="U145" s="155"/>
      <c r="V145" s="155"/>
      <c r="W145" s="155"/>
      <c r="X145" s="155"/>
      <c r="Y145" s="155"/>
      <c r="Z145" s="155"/>
      <c r="AA145" s="159"/>
      <c r="AT145" s="160" t="s">
        <v>152</v>
      </c>
      <c r="AU145" s="160" t="s">
        <v>122</v>
      </c>
      <c r="AV145" s="160" t="s">
        <v>122</v>
      </c>
      <c r="AW145" s="160" t="s">
        <v>95</v>
      </c>
      <c r="AX145" s="160" t="s">
        <v>77</v>
      </c>
      <c r="AY145" s="160" t="s">
        <v>144</v>
      </c>
    </row>
    <row r="146" spans="2:65" s="6" customFormat="1" ht="39" customHeight="1">
      <c r="B146" s="23"/>
      <c r="C146" s="139" t="s">
        <v>149</v>
      </c>
      <c r="D146" s="139" t="s">
        <v>145</v>
      </c>
      <c r="E146" s="140" t="s">
        <v>163</v>
      </c>
      <c r="F146" s="239" t="s">
        <v>164</v>
      </c>
      <c r="G146" s="240"/>
      <c r="H146" s="240"/>
      <c r="I146" s="240"/>
      <c r="J146" s="141" t="s">
        <v>148</v>
      </c>
      <c r="K146" s="142">
        <v>5.888</v>
      </c>
      <c r="L146" s="241">
        <v>0</v>
      </c>
      <c r="M146" s="240"/>
      <c r="N146" s="242">
        <f>ROUND($L$146*$K$146,3)</f>
        <v>0</v>
      </c>
      <c r="O146" s="240"/>
      <c r="P146" s="240"/>
      <c r="Q146" s="240"/>
      <c r="R146" s="25"/>
      <c r="T146" s="144"/>
      <c r="U146" s="31" t="s">
        <v>40</v>
      </c>
      <c r="V146" s="24"/>
      <c r="W146" s="145">
        <f>$V$146*$K$146</f>
        <v>0</v>
      </c>
      <c r="X146" s="145">
        <v>0</v>
      </c>
      <c r="Y146" s="145">
        <f>$X$146*$K$146</f>
        <v>0</v>
      </c>
      <c r="Z146" s="145">
        <v>0</v>
      </c>
      <c r="AA146" s="146">
        <f>$Z$146*$K$146</f>
        <v>0</v>
      </c>
      <c r="AR146" s="6" t="s">
        <v>149</v>
      </c>
      <c r="AT146" s="6" t="s">
        <v>145</v>
      </c>
      <c r="AU146" s="6" t="s">
        <v>122</v>
      </c>
      <c r="AY146" s="6" t="s">
        <v>144</v>
      </c>
      <c r="BE146" s="88">
        <f>IF($U$146="základná",$N$146,0)</f>
        <v>0</v>
      </c>
      <c r="BF146" s="88">
        <f>IF($U$146="znížená",$N$146,0)</f>
        <v>0</v>
      </c>
      <c r="BG146" s="88">
        <f>IF($U$146="zákl. prenesená",$N$146,0)</f>
        <v>0</v>
      </c>
      <c r="BH146" s="88">
        <f>IF($U$146="zníž. prenesená",$N$146,0)</f>
        <v>0</v>
      </c>
      <c r="BI146" s="88">
        <f>IF($U$146="nulová",$N$146,0)</f>
        <v>0</v>
      </c>
      <c r="BJ146" s="6" t="s">
        <v>122</v>
      </c>
      <c r="BK146" s="147">
        <f>ROUND($L$146*$K$146,3)</f>
        <v>0</v>
      </c>
      <c r="BL146" s="6" t="s">
        <v>149</v>
      </c>
      <c r="BM146" s="6" t="s">
        <v>165</v>
      </c>
    </row>
    <row r="147" spans="2:65" s="6" customFormat="1" ht="27" customHeight="1">
      <c r="B147" s="23"/>
      <c r="C147" s="139" t="s">
        <v>166</v>
      </c>
      <c r="D147" s="139" t="s">
        <v>145</v>
      </c>
      <c r="E147" s="140" t="s">
        <v>167</v>
      </c>
      <c r="F147" s="239" t="s">
        <v>168</v>
      </c>
      <c r="G147" s="240"/>
      <c r="H147" s="240"/>
      <c r="I147" s="240"/>
      <c r="J147" s="141" t="s">
        <v>148</v>
      </c>
      <c r="K147" s="142">
        <v>2.25</v>
      </c>
      <c r="L147" s="241">
        <v>0</v>
      </c>
      <c r="M147" s="240"/>
      <c r="N147" s="242">
        <f>ROUND($L$147*$K$147,3)</f>
        <v>0</v>
      </c>
      <c r="O147" s="240"/>
      <c r="P147" s="240"/>
      <c r="Q147" s="240"/>
      <c r="R147" s="25"/>
      <c r="T147" s="144"/>
      <c r="U147" s="31" t="s">
        <v>40</v>
      </c>
      <c r="V147" s="24"/>
      <c r="W147" s="145">
        <f>$V$147*$K$147</f>
        <v>0</v>
      </c>
      <c r="X147" s="145">
        <v>0</v>
      </c>
      <c r="Y147" s="145">
        <f>$X$147*$K$147</f>
        <v>0</v>
      </c>
      <c r="Z147" s="145">
        <v>0</v>
      </c>
      <c r="AA147" s="146">
        <f>$Z$147*$K$147</f>
        <v>0</v>
      </c>
      <c r="AR147" s="6" t="s">
        <v>149</v>
      </c>
      <c r="AT147" s="6" t="s">
        <v>145</v>
      </c>
      <c r="AU147" s="6" t="s">
        <v>122</v>
      </c>
      <c r="AY147" s="6" t="s">
        <v>144</v>
      </c>
      <c r="BE147" s="88">
        <f>IF($U$147="základná",$N$147,0)</f>
        <v>0</v>
      </c>
      <c r="BF147" s="88">
        <f>IF($U$147="znížená",$N$147,0)</f>
        <v>0</v>
      </c>
      <c r="BG147" s="88">
        <f>IF($U$147="zákl. prenesená",$N$147,0)</f>
        <v>0</v>
      </c>
      <c r="BH147" s="88">
        <f>IF($U$147="zníž. prenesená",$N$147,0)</f>
        <v>0</v>
      </c>
      <c r="BI147" s="88">
        <f>IF($U$147="nulová",$N$147,0)</f>
        <v>0</v>
      </c>
      <c r="BJ147" s="6" t="s">
        <v>122</v>
      </c>
      <c r="BK147" s="147">
        <f>ROUND($L$147*$K$147,3)</f>
        <v>0</v>
      </c>
      <c r="BL147" s="6" t="s">
        <v>149</v>
      </c>
      <c r="BM147" s="6" t="s">
        <v>169</v>
      </c>
    </row>
    <row r="148" spans="2:65" s="6" customFormat="1" ht="27" customHeight="1">
      <c r="B148" s="23"/>
      <c r="C148" s="139" t="s">
        <v>170</v>
      </c>
      <c r="D148" s="139" t="s">
        <v>145</v>
      </c>
      <c r="E148" s="140" t="s">
        <v>171</v>
      </c>
      <c r="F148" s="239" t="s">
        <v>172</v>
      </c>
      <c r="G148" s="240"/>
      <c r="H148" s="240"/>
      <c r="I148" s="240"/>
      <c r="J148" s="141" t="s">
        <v>148</v>
      </c>
      <c r="K148" s="142">
        <v>5.888</v>
      </c>
      <c r="L148" s="241">
        <v>0</v>
      </c>
      <c r="M148" s="240"/>
      <c r="N148" s="242">
        <f>ROUND($L$148*$K$148,3)</f>
        <v>0</v>
      </c>
      <c r="O148" s="240"/>
      <c r="P148" s="240"/>
      <c r="Q148" s="240"/>
      <c r="R148" s="25"/>
      <c r="T148" s="144"/>
      <c r="U148" s="31" t="s">
        <v>40</v>
      </c>
      <c r="V148" s="24"/>
      <c r="W148" s="145">
        <f>$V$148*$K$148</f>
        <v>0</v>
      </c>
      <c r="X148" s="145">
        <v>0</v>
      </c>
      <c r="Y148" s="145">
        <f>$X$148*$K$148</f>
        <v>0</v>
      </c>
      <c r="Z148" s="145">
        <v>0</v>
      </c>
      <c r="AA148" s="146">
        <f>$Z$148*$K$148</f>
        <v>0</v>
      </c>
      <c r="AR148" s="6" t="s">
        <v>149</v>
      </c>
      <c r="AT148" s="6" t="s">
        <v>145</v>
      </c>
      <c r="AU148" s="6" t="s">
        <v>122</v>
      </c>
      <c r="AY148" s="6" t="s">
        <v>144</v>
      </c>
      <c r="BE148" s="88">
        <f>IF($U$148="základná",$N$148,0)</f>
        <v>0</v>
      </c>
      <c r="BF148" s="88">
        <f>IF($U$148="znížená",$N$148,0)</f>
        <v>0</v>
      </c>
      <c r="BG148" s="88">
        <f>IF($U$148="zákl. prenesená",$N$148,0)</f>
        <v>0</v>
      </c>
      <c r="BH148" s="88">
        <f>IF($U$148="zníž. prenesená",$N$148,0)</f>
        <v>0</v>
      </c>
      <c r="BI148" s="88">
        <f>IF($U$148="nulová",$N$148,0)</f>
        <v>0</v>
      </c>
      <c r="BJ148" s="6" t="s">
        <v>122</v>
      </c>
      <c r="BK148" s="147">
        <f>ROUND($L$148*$K$148,3)</f>
        <v>0</v>
      </c>
      <c r="BL148" s="6" t="s">
        <v>149</v>
      </c>
      <c r="BM148" s="6" t="s">
        <v>173</v>
      </c>
    </row>
    <row r="149" spans="2:51" s="6" customFormat="1" ht="18.75" customHeight="1">
      <c r="B149" s="148"/>
      <c r="C149" s="149"/>
      <c r="D149" s="149"/>
      <c r="E149" s="149"/>
      <c r="F149" s="243" t="s">
        <v>174</v>
      </c>
      <c r="G149" s="244"/>
      <c r="H149" s="244"/>
      <c r="I149" s="244"/>
      <c r="J149" s="149"/>
      <c r="K149" s="149"/>
      <c r="L149" s="149"/>
      <c r="M149" s="149"/>
      <c r="N149" s="149"/>
      <c r="O149" s="149"/>
      <c r="P149" s="149"/>
      <c r="Q149" s="149"/>
      <c r="R149" s="150"/>
      <c r="T149" s="151"/>
      <c r="U149" s="149"/>
      <c r="V149" s="149"/>
      <c r="W149" s="149"/>
      <c r="X149" s="149"/>
      <c r="Y149" s="149"/>
      <c r="Z149" s="149"/>
      <c r="AA149" s="152"/>
      <c r="AT149" s="153" t="s">
        <v>152</v>
      </c>
      <c r="AU149" s="153" t="s">
        <v>122</v>
      </c>
      <c r="AV149" s="153" t="s">
        <v>77</v>
      </c>
      <c r="AW149" s="153" t="s">
        <v>95</v>
      </c>
      <c r="AX149" s="153" t="s">
        <v>73</v>
      </c>
      <c r="AY149" s="153" t="s">
        <v>144</v>
      </c>
    </row>
    <row r="150" spans="2:51" s="6" customFormat="1" ht="18.75" customHeight="1">
      <c r="B150" s="154"/>
      <c r="C150" s="155"/>
      <c r="D150" s="155"/>
      <c r="E150" s="155"/>
      <c r="F150" s="245" t="s">
        <v>175</v>
      </c>
      <c r="G150" s="246"/>
      <c r="H150" s="246"/>
      <c r="I150" s="246"/>
      <c r="J150" s="155"/>
      <c r="K150" s="156">
        <v>5.888</v>
      </c>
      <c r="L150" s="155"/>
      <c r="M150" s="155"/>
      <c r="N150" s="155"/>
      <c r="O150" s="155"/>
      <c r="P150" s="155"/>
      <c r="Q150" s="155"/>
      <c r="R150" s="157"/>
      <c r="T150" s="158"/>
      <c r="U150" s="155"/>
      <c r="V150" s="155"/>
      <c r="W150" s="155"/>
      <c r="X150" s="155"/>
      <c r="Y150" s="155"/>
      <c r="Z150" s="155"/>
      <c r="AA150" s="159"/>
      <c r="AT150" s="160" t="s">
        <v>152</v>
      </c>
      <c r="AU150" s="160" t="s">
        <v>122</v>
      </c>
      <c r="AV150" s="160" t="s">
        <v>122</v>
      </c>
      <c r="AW150" s="160" t="s">
        <v>95</v>
      </c>
      <c r="AX150" s="160" t="s">
        <v>77</v>
      </c>
      <c r="AY150" s="160" t="s">
        <v>144</v>
      </c>
    </row>
    <row r="151" spans="2:63" s="128" customFormat="1" ht="30.75" customHeight="1">
      <c r="B151" s="129"/>
      <c r="C151" s="130"/>
      <c r="D151" s="138" t="s">
        <v>98</v>
      </c>
      <c r="E151" s="138"/>
      <c r="F151" s="138"/>
      <c r="G151" s="138"/>
      <c r="H151" s="138"/>
      <c r="I151" s="138"/>
      <c r="J151" s="138"/>
      <c r="K151" s="138"/>
      <c r="L151" s="138"/>
      <c r="M151" s="138"/>
      <c r="N151" s="259">
        <f>$BK$151</f>
        <v>0</v>
      </c>
      <c r="O151" s="258"/>
      <c r="P151" s="258"/>
      <c r="Q151" s="258"/>
      <c r="R151" s="132"/>
      <c r="T151" s="133"/>
      <c r="U151" s="130"/>
      <c r="V151" s="130"/>
      <c r="W151" s="134">
        <f>SUM($W$152:$W$154)</f>
        <v>0</v>
      </c>
      <c r="X151" s="130"/>
      <c r="Y151" s="134">
        <f>SUM($Y$152:$Y$154)</f>
        <v>4.976775</v>
      </c>
      <c r="Z151" s="130"/>
      <c r="AA151" s="135">
        <f>SUM($AA$152:$AA$154)</f>
        <v>0</v>
      </c>
      <c r="AR151" s="136" t="s">
        <v>77</v>
      </c>
      <c r="AT151" s="136" t="s">
        <v>72</v>
      </c>
      <c r="AU151" s="136" t="s">
        <v>77</v>
      </c>
      <c r="AY151" s="136" t="s">
        <v>144</v>
      </c>
      <c r="BK151" s="137">
        <f>SUM($BK$152:$BK$154)</f>
        <v>0</v>
      </c>
    </row>
    <row r="152" spans="2:65" s="6" customFormat="1" ht="15.75" customHeight="1">
      <c r="B152" s="23"/>
      <c r="C152" s="139" t="s">
        <v>176</v>
      </c>
      <c r="D152" s="139" t="s">
        <v>145</v>
      </c>
      <c r="E152" s="140" t="s">
        <v>177</v>
      </c>
      <c r="F152" s="239" t="s">
        <v>178</v>
      </c>
      <c r="G152" s="240"/>
      <c r="H152" s="240"/>
      <c r="I152" s="240"/>
      <c r="J152" s="141" t="s">
        <v>148</v>
      </c>
      <c r="K152" s="142">
        <v>2.25</v>
      </c>
      <c r="L152" s="241">
        <v>0</v>
      </c>
      <c r="M152" s="240"/>
      <c r="N152" s="242">
        <f>ROUND($L$152*$K$152,3)</f>
        <v>0</v>
      </c>
      <c r="O152" s="240"/>
      <c r="P152" s="240"/>
      <c r="Q152" s="240"/>
      <c r="R152" s="25"/>
      <c r="T152" s="144"/>
      <c r="U152" s="31" t="s">
        <v>40</v>
      </c>
      <c r="V152" s="24"/>
      <c r="W152" s="145">
        <f>$V$152*$K$152</f>
        <v>0</v>
      </c>
      <c r="X152" s="145">
        <v>2.2119</v>
      </c>
      <c r="Y152" s="145">
        <f>$X$152*$K$152</f>
        <v>4.976775</v>
      </c>
      <c r="Z152" s="145">
        <v>0</v>
      </c>
      <c r="AA152" s="146">
        <f>$Z$152*$K$152</f>
        <v>0</v>
      </c>
      <c r="AR152" s="6" t="s">
        <v>149</v>
      </c>
      <c r="AT152" s="6" t="s">
        <v>145</v>
      </c>
      <c r="AU152" s="6" t="s">
        <v>122</v>
      </c>
      <c r="AY152" s="6" t="s">
        <v>144</v>
      </c>
      <c r="BE152" s="88">
        <f>IF($U$152="základná",$N$152,0)</f>
        <v>0</v>
      </c>
      <c r="BF152" s="88">
        <f>IF($U$152="znížená",$N$152,0)</f>
        <v>0</v>
      </c>
      <c r="BG152" s="88">
        <f>IF($U$152="zákl. prenesená",$N$152,0)</f>
        <v>0</v>
      </c>
      <c r="BH152" s="88">
        <f>IF($U$152="zníž. prenesená",$N$152,0)</f>
        <v>0</v>
      </c>
      <c r="BI152" s="88">
        <f>IF($U$152="nulová",$N$152,0)</f>
        <v>0</v>
      </c>
      <c r="BJ152" s="6" t="s">
        <v>122</v>
      </c>
      <c r="BK152" s="147">
        <f>ROUND($L$152*$K$152,3)</f>
        <v>0</v>
      </c>
      <c r="BL152" s="6" t="s">
        <v>149</v>
      </c>
      <c r="BM152" s="6" t="s">
        <v>179</v>
      </c>
    </row>
    <row r="153" spans="2:51" s="6" customFormat="1" ht="18.75" customHeight="1">
      <c r="B153" s="148"/>
      <c r="C153" s="149"/>
      <c r="D153" s="149"/>
      <c r="E153" s="149"/>
      <c r="F153" s="243" t="s">
        <v>151</v>
      </c>
      <c r="G153" s="244"/>
      <c r="H153" s="244"/>
      <c r="I153" s="244"/>
      <c r="J153" s="149"/>
      <c r="K153" s="149"/>
      <c r="L153" s="149"/>
      <c r="M153" s="149"/>
      <c r="N153" s="149"/>
      <c r="O153" s="149"/>
      <c r="P153" s="149"/>
      <c r="Q153" s="149"/>
      <c r="R153" s="150"/>
      <c r="T153" s="151"/>
      <c r="U153" s="149"/>
      <c r="V153" s="149"/>
      <c r="W153" s="149"/>
      <c r="X153" s="149"/>
      <c r="Y153" s="149"/>
      <c r="Z153" s="149"/>
      <c r="AA153" s="152"/>
      <c r="AT153" s="153" t="s">
        <v>152</v>
      </c>
      <c r="AU153" s="153" t="s">
        <v>122</v>
      </c>
      <c r="AV153" s="153" t="s">
        <v>77</v>
      </c>
      <c r="AW153" s="153" t="s">
        <v>95</v>
      </c>
      <c r="AX153" s="153" t="s">
        <v>73</v>
      </c>
      <c r="AY153" s="153" t="s">
        <v>144</v>
      </c>
    </row>
    <row r="154" spans="2:51" s="6" customFormat="1" ht="18.75" customHeight="1">
      <c r="B154" s="154"/>
      <c r="C154" s="155"/>
      <c r="D154" s="155"/>
      <c r="E154" s="155"/>
      <c r="F154" s="245" t="s">
        <v>153</v>
      </c>
      <c r="G154" s="246"/>
      <c r="H154" s="246"/>
      <c r="I154" s="246"/>
      <c r="J154" s="155"/>
      <c r="K154" s="156">
        <v>2.25</v>
      </c>
      <c r="L154" s="155"/>
      <c r="M154" s="155"/>
      <c r="N154" s="155"/>
      <c r="O154" s="155"/>
      <c r="P154" s="155"/>
      <c r="Q154" s="155"/>
      <c r="R154" s="157"/>
      <c r="T154" s="158"/>
      <c r="U154" s="155"/>
      <c r="V154" s="155"/>
      <c r="W154" s="155"/>
      <c r="X154" s="155"/>
      <c r="Y154" s="155"/>
      <c r="Z154" s="155"/>
      <c r="AA154" s="159"/>
      <c r="AT154" s="160" t="s">
        <v>152</v>
      </c>
      <c r="AU154" s="160" t="s">
        <v>122</v>
      </c>
      <c r="AV154" s="160" t="s">
        <v>122</v>
      </c>
      <c r="AW154" s="160" t="s">
        <v>95</v>
      </c>
      <c r="AX154" s="160" t="s">
        <v>77</v>
      </c>
      <c r="AY154" s="160" t="s">
        <v>144</v>
      </c>
    </row>
    <row r="155" spans="2:63" s="128" customFormat="1" ht="30.75" customHeight="1">
      <c r="B155" s="129"/>
      <c r="C155" s="130"/>
      <c r="D155" s="138" t="s">
        <v>99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259">
        <f>$BK$155</f>
        <v>0</v>
      </c>
      <c r="O155" s="258"/>
      <c r="P155" s="258"/>
      <c r="Q155" s="258"/>
      <c r="R155" s="132"/>
      <c r="T155" s="133"/>
      <c r="U155" s="130"/>
      <c r="V155" s="130"/>
      <c r="W155" s="134">
        <f>SUM($W$156:$W$224)</f>
        <v>0</v>
      </c>
      <c r="X155" s="130"/>
      <c r="Y155" s="134">
        <f>SUM($Y$156:$Y$224)</f>
        <v>68.49383497</v>
      </c>
      <c r="Z155" s="130"/>
      <c r="AA155" s="135">
        <f>SUM($AA$156:$AA$224)</f>
        <v>0</v>
      </c>
      <c r="AR155" s="136" t="s">
        <v>77</v>
      </c>
      <c r="AT155" s="136" t="s">
        <v>72</v>
      </c>
      <c r="AU155" s="136" t="s">
        <v>77</v>
      </c>
      <c r="AY155" s="136" t="s">
        <v>144</v>
      </c>
      <c r="BK155" s="137">
        <f>SUM($BK$156:$BK$224)</f>
        <v>0</v>
      </c>
    </row>
    <row r="156" spans="2:65" s="6" customFormat="1" ht="39" customHeight="1">
      <c r="B156" s="23"/>
      <c r="C156" s="139" t="s">
        <v>180</v>
      </c>
      <c r="D156" s="139" t="s">
        <v>145</v>
      </c>
      <c r="E156" s="140" t="s">
        <v>181</v>
      </c>
      <c r="F156" s="239" t="s">
        <v>182</v>
      </c>
      <c r="G156" s="240"/>
      <c r="H156" s="240"/>
      <c r="I156" s="240"/>
      <c r="J156" s="141" t="s">
        <v>148</v>
      </c>
      <c r="K156" s="142">
        <v>60.969</v>
      </c>
      <c r="L156" s="241">
        <v>0</v>
      </c>
      <c r="M156" s="240"/>
      <c r="N156" s="242">
        <f>ROUND($L$156*$K$156,3)</f>
        <v>0</v>
      </c>
      <c r="O156" s="240"/>
      <c r="P156" s="240"/>
      <c r="Q156" s="240"/>
      <c r="R156" s="25"/>
      <c r="T156" s="144"/>
      <c r="U156" s="31" t="s">
        <v>40</v>
      </c>
      <c r="V156" s="24"/>
      <c r="W156" s="145">
        <f>$V$156*$K$156</f>
        <v>0</v>
      </c>
      <c r="X156" s="145">
        <v>0.56328</v>
      </c>
      <c r="Y156" s="145">
        <f>$X$156*$K$156</f>
        <v>34.34261832</v>
      </c>
      <c r="Z156" s="145">
        <v>0</v>
      </c>
      <c r="AA156" s="146">
        <f>$Z$156*$K$156</f>
        <v>0</v>
      </c>
      <c r="AR156" s="6" t="s">
        <v>149</v>
      </c>
      <c r="AT156" s="6" t="s">
        <v>145</v>
      </c>
      <c r="AU156" s="6" t="s">
        <v>122</v>
      </c>
      <c r="AY156" s="6" t="s">
        <v>144</v>
      </c>
      <c r="BE156" s="88">
        <f>IF($U$156="základná",$N$156,0)</f>
        <v>0</v>
      </c>
      <c r="BF156" s="88">
        <f>IF($U$156="znížená",$N$156,0)</f>
        <v>0</v>
      </c>
      <c r="BG156" s="88">
        <f>IF($U$156="zákl. prenesená",$N$156,0)</f>
        <v>0</v>
      </c>
      <c r="BH156" s="88">
        <f>IF($U$156="zníž. prenesená",$N$156,0)</f>
        <v>0</v>
      </c>
      <c r="BI156" s="88">
        <f>IF($U$156="nulová",$N$156,0)</f>
        <v>0</v>
      </c>
      <c r="BJ156" s="6" t="s">
        <v>122</v>
      </c>
      <c r="BK156" s="147">
        <f>ROUND($L$156*$K$156,3)</f>
        <v>0</v>
      </c>
      <c r="BL156" s="6" t="s">
        <v>149</v>
      </c>
      <c r="BM156" s="6" t="s">
        <v>183</v>
      </c>
    </row>
    <row r="157" spans="2:51" s="6" customFormat="1" ht="18.75" customHeight="1">
      <c r="B157" s="154"/>
      <c r="C157" s="155"/>
      <c r="D157" s="155"/>
      <c r="E157" s="155"/>
      <c r="F157" s="245" t="s">
        <v>184</v>
      </c>
      <c r="G157" s="246"/>
      <c r="H157" s="246"/>
      <c r="I157" s="246"/>
      <c r="J157" s="155"/>
      <c r="K157" s="156">
        <v>11.16</v>
      </c>
      <c r="L157" s="155"/>
      <c r="M157" s="155"/>
      <c r="N157" s="155"/>
      <c r="O157" s="155"/>
      <c r="P157" s="155"/>
      <c r="Q157" s="155"/>
      <c r="R157" s="157"/>
      <c r="T157" s="158"/>
      <c r="U157" s="155"/>
      <c r="V157" s="155"/>
      <c r="W157" s="155"/>
      <c r="X157" s="155"/>
      <c r="Y157" s="155"/>
      <c r="Z157" s="155"/>
      <c r="AA157" s="159"/>
      <c r="AT157" s="160" t="s">
        <v>152</v>
      </c>
      <c r="AU157" s="160" t="s">
        <v>122</v>
      </c>
      <c r="AV157" s="160" t="s">
        <v>122</v>
      </c>
      <c r="AW157" s="160" t="s">
        <v>95</v>
      </c>
      <c r="AX157" s="160" t="s">
        <v>73</v>
      </c>
      <c r="AY157" s="160" t="s">
        <v>144</v>
      </c>
    </row>
    <row r="158" spans="2:51" s="6" customFormat="1" ht="18.75" customHeight="1">
      <c r="B158" s="154"/>
      <c r="C158" s="155"/>
      <c r="D158" s="155"/>
      <c r="E158" s="155"/>
      <c r="F158" s="245" t="s">
        <v>185</v>
      </c>
      <c r="G158" s="246"/>
      <c r="H158" s="246"/>
      <c r="I158" s="246"/>
      <c r="J158" s="155"/>
      <c r="K158" s="156">
        <v>9.383</v>
      </c>
      <c r="L158" s="155"/>
      <c r="M158" s="155"/>
      <c r="N158" s="155"/>
      <c r="O158" s="155"/>
      <c r="P158" s="155"/>
      <c r="Q158" s="155"/>
      <c r="R158" s="157"/>
      <c r="T158" s="158"/>
      <c r="U158" s="155"/>
      <c r="V158" s="155"/>
      <c r="W158" s="155"/>
      <c r="X158" s="155"/>
      <c r="Y158" s="155"/>
      <c r="Z158" s="155"/>
      <c r="AA158" s="159"/>
      <c r="AT158" s="160" t="s">
        <v>152</v>
      </c>
      <c r="AU158" s="160" t="s">
        <v>122</v>
      </c>
      <c r="AV158" s="160" t="s">
        <v>122</v>
      </c>
      <c r="AW158" s="160" t="s">
        <v>95</v>
      </c>
      <c r="AX158" s="160" t="s">
        <v>73</v>
      </c>
      <c r="AY158" s="160" t="s">
        <v>144</v>
      </c>
    </row>
    <row r="159" spans="2:51" s="6" customFormat="1" ht="18.75" customHeight="1">
      <c r="B159" s="148"/>
      <c r="C159" s="149"/>
      <c r="D159" s="149"/>
      <c r="E159" s="149"/>
      <c r="F159" s="243" t="s">
        <v>186</v>
      </c>
      <c r="G159" s="244"/>
      <c r="H159" s="244"/>
      <c r="I159" s="244"/>
      <c r="J159" s="149"/>
      <c r="K159" s="149"/>
      <c r="L159" s="149"/>
      <c r="M159" s="149"/>
      <c r="N159" s="149"/>
      <c r="O159" s="149"/>
      <c r="P159" s="149"/>
      <c r="Q159" s="149"/>
      <c r="R159" s="150"/>
      <c r="T159" s="151"/>
      <c r="U159" s="149"/>
      <c r="V159" s="149"/>
      <c r="W159" s="149"/>
      <c r="X159" s="149"/>
      <c r="Y159" s="149"/>
      <c r="Z159" s="149"/>
      <c r="AA159" s="152"/>
      <c r="AT159" s="153" t="s">
        <v>152</v>
      </c>
      <c r="AU159" s="153" t="s">
        <v>122</v>
      </c>
      <c r="AV159" s="153" t="s">
        <v>77</v>
      </c>
      <c r="AW159" s="153" t="s">
        <v>95</v>
      </c>
      <c r="AX159" s="153" t="s">
        <v>73</v>
      </c>
      <c r="AY159" s="153" t="s">
        <v>144</v>
      </c>
    </row>
    <row r="160" spans="2:51" s="6" customFormat="1" ht="18.75" customHeight="1">
      <c r="B160" s="154"/>
      <c r="C160" s="155"/>
      <c r="D160" s="155"/>
      <c r="E160" s="155"/>
      <c r="F160" s="245" t="s">
        <v>187</v>
      </c>
      <c r="G160" s="246"/>
      <c r="H160" s="246"/>
      <c r="I160" s="246"/>
      <c r="J160" s="155"/>
      <c r="K160" s="156">
        <v>-0.338</v>
      </c>
      <c r="L160" s="155"/>
      <c r="M160" s="155"/>
      <c r="N160" s="155"/>
      <c r="O160" s="155"/>
      <c r="P160" s="155"/>
      <c r="Q160" s="155"/>
      <c r="R160" s="157"/>
      <c r="T160" s="158"/>
      <c r="U160" s="155"/>
      <c r="V160" s="155"/>
      <c r="W160" s="155"/>
      <c r="X160" s="155"/>
      <c r="Y160" s="155"/>
      <c r="Z160" s="155"/>
      <c r="AA160" s="159"/>
      <c r="AT160" s="160" t="s">
        <v>152</v>
      </c>
      <c r="AU160" s="160" t="s">
        <v>122</v>
      </c>
      <c r="AV160" s="160" t="s">
        <v>122</v>
      </c>
      <c r="AW160" s="160" t="s">
        <v>95</v>
      </c>
      <c r="AX160" s="160" t="s">
        <v>73</v>
      </c>
      <c r="AY160" s="160" t="s">
        <v>144</v>
      </c>
    </row>
    <row r="161" spans="2:51" s="6" customFormat="1" ht="18.75" customHeight="1">
      <c r="B161" s="148"/>
      <c r="C161" s="149"/>
      <c r="D161" s="149"/>
      <c r="E161" s="149"/>
      <c r="F161" s="243" t="s">
        <v>188</v>
      </c>
      <c r="G161" s="244"/>
      <c r="H161" s="244"/>
      <c r="I161" s="244"/>
      <c r="J161" s="149"/>
      <c r="K161" s="149"/>
      <c r="L161" s="149"/>
      <c r="M161" s="149"/>
      <c r="N161" s="149"/>
      <c r="O161" s="149"/>
      <c r="P161" s="149"/>
      <c r="Q161" s="149"/>
      <c r="R161" s="150"/>
      <c r="T161" s="151"/>
      <c r="U161" s="149"/>
      <c r="V161" s="149"/>
      <c r="W161" s="149"/>
      <c r="X161" s="149"/>
      <c r="Y161" s="149"/>
      <c r="Z161" s="149"/>
      <c r="AA161" s="152"/>
      <c r="AT161" s="153" t="s">
        <v>152</v>
      </c>
      <c r="AU161" s="153" t="s">
        <v>122</v>
      </c>
      <c r="AV161" s="153" t="s">
        <v>77</v>
      </c>
      <c r="AW161" s="153" t="s">
        <v>95</v>
      </c>
      <c r="AX161" s="153" t="s">
        <v>73</v>
      </c>
      <c r="AY161" s="153" t="s">
        <v>144</v>
      </c>
    </row>
    <row r="162" spans="2:51" s="6" customFormat="1" ht="18.75" customHeight="1">
      <c r="B162" s="154"/>
      <c r="C162" s="155"/>
      <c r="D162" s="155"/>
      <c r="E162" s="155"/>
      <c r="F162" s="245" t="s">
        <v>189</v>
      </c>
      <c r="G162" s="246"/>
      <c r="H162" s="246"/>
      <c r="I162" s="246"/>
      <c r="J162" s="155"/>
      <c r="K162" s="156">
        <v>43.68</v>
      </c>
      <c r="L162" s="155"/>
      <c r="M162" s="155"/>
      <c r="N162" s="155"/>
      <c r="O162" s="155"/>
      <c r="P162" s="155"/>
      <c r="Q162" s="155"/>
      <c r="R162" s="157"/>
      <c r="T162" s="158"/>
      <c r="U162" s="155"/>
      <c r="V162" s="155"/>
      <c r="W162" s="155"/>
      <c r="X162" s="155"/>
      <c r="Y162" s="155"/>
      <c r="Z162" s="155"/>
      <c r="AA162" s="159"/>
      <c r="AT162" s="160" t="s">
        <v>152</v>
      </c>
      <c r="AU162" s="160" t="s">
        <v>122</v>
      </c>
      <c r="AV162" s="160" t="s">
        <v>122</v>
      </c>
      <c r="AW162" s="160" t="s">
        <v>95</v>
      </c>
      <c r="AX162" s="160" t="s">
        <v>73</v>
      </c>
      <c r="AY162" s="160" t="s">
        <v>144</v>
      </c>
    </row>
    <row r="163" spans="2:51" s="6" customFormat="1" ht="18.75" customHeight="1">
      <c r="B163" s="148"/>
      <c r="C163" s="149"/>
      <c r="D163" s="149"/>
      <c r="E163" s="149"/>
      <c r="F163" s="243" t="s">
        <v>186</v>
      </c>
      <c r="G163" s="244"/>
      <c r="H163" s="244"/>
      <c r="I163" s="244"/>
      <c r="J163" s="149"/>
      <c r="K163" s="149"/>
      <c r="L163" s="149"/>
      <c r="M163" s="149"/>
      <c r="N163" s="149"/>
      <c r="O163" s="149"/>
      <c r="P163" s="149"/>
      <c r="Q163" s="149"/>
      <c r="R163" s="150"/>
      <c r="T163" s="151"/>
      <c r="U163" s="149"/>
      <c r="V163" s="149"/>
      <c r="W163" s="149"/>
      <c r="X163" s="149"/>
      <c r="Y163" s="149"/>
      <c r="Z163" s="149"/>
      <c r="AA163" s="152"/>
      <c r="AT163" s="153" t="s">
        <v>152</v>
      </c>
      <c r="AU163" s="153" t="s">
        <v>122</v>
      </c>
      <c r="AV163" s="153" t="s">
        <v>77</v>
      </c>
      <c r="AW163" s="153" t="s">
        <v>95</v>
      </c>
      <c r="AX163" s="153" t="s">
        <v>73</v>
      </c>
      <c r="AY163" s="153" t="s">
        <v>144</v>
      </c>
    </row>
    <row r="164" spans="2:51" s="6" customFormat="1" ht="18.75" customHeight="1">
      <c r="B164" s="154"/>
      <c r="C164" s="155"/>
      <c r="D164" s="155"/>
      <c r="E164" s="155"/>
      <c r="F164" s="245" t="s">
        <v>190</v>
      </c>
      <c r="G164" s="246"/>
      <c r="H164" s="246"/>
      <c r="I164" s="246"/>
      <c r="J164" s="155"/>
      <c r="K164" s="156">
        <v>-2.916</v>
      </c>
      <c r="L164" s="155"/>
      <c r="M164" s="155"/>
      <c r="N164" s="155"/>
      <c r="O164" s="155"/>
      <c r="P164" s="155"/>
      <c r="Q164" s="155"/>
      <c r="R164" s="157"/>
      <c r="T164" s="158"/>
      <c r="U164" s="155"/>
      <c r="V164" s="155"/>
      <c r="W164" s="155"/>
      <c r="X164" s="155"/>
      <c r="Y164" s="155"/>
      <c r="Z164" s="155"/>
      <c r="AA164" s="159"/>
      <c r="AT164" s="160" t="s">
        <v>152</v>
      </c>
      <c r="AU164" s="160" t="s">
        <v>122</v>
      </c>
      <c r="AV164" s="160" t="s">
        <v>122</v>
      </c>
      <c r="AW164" s="160" t="s">
        <v>95</v>
      </c>
      <c r="AX164" s="160" t="s">
        <v>73</v>
      </c>
      <c r="AY164" s="160" t="s">
        <v>144</v>
      </c>
    </row>
    <row r="165" spans="2:51" s="6" customFormat="1" ht="18.75" customHeight="1">
      <c r="B165" s="161"/>
      <c r="C165" s="162"/>
      <c r="D165" s="162"/>
      <c r="E165" s="162"/>
      <c r="F165" s="247" t="s">
        <v>191</v>
      </c>
      <c r="G165" s="248"/>
      <c r="H165" s="248"/>
      <c r="I165" s="248"/>
      <c r="J165" s="162"/>
      <c r="K165" s="163">
        <v>60.969</v>
      </c>
      <c r="L165" s="162"/>
      <c r="M165" s="162"/>
      <c r="N165" s="162"/>
      <c r="O165" s="162"/>
      <c r="P165" s="162"/>
      <c r="Q165" s="162"/>
      <c r="R165" s="164"/>
      <c r="T165" s="165"/>
      <c r="U165" s="162"/>
      <c r="V165" s="162"/>
      <c r="W165" s="162"/>
      <c r="X165" s="162"/>
      <c r="Y165" s="162"/>
      <c r="Z165" s="162"/>
      <c r="AA165" s="166"/>
      <c r="AT165" s="167" t="s">
        <v>152</v>
      </c>
      <c r="AU165" s="167" t="s">
        <v>122</v>
      </c>
      <c r="AV165" s="167" t="s">
        <v>149</v>
      </c>
      <c r="AW165" s="167" t="s">
        <v>95</v>
      </c>
      <c r="AX165" s="167" t="s">
        <v>77</v>
      </c>
      <c r="AY165" s="167" t="s">
        <v>144</v>
      </c>
    </row>
    <row r="166" spans="2:65" s="6" customFormat="1" ht="27" customHeight="1">
      <c r="B166" s="23"/>
      <c r="C166" s="139" t="s">
        <v>192</v>
      </c>
      <c r="D166" s="139" t="s">
        <v>145</v>
      </c>
      <c r="E166" s="140" t="s">
        <v>193</v>
      </c>
      <c r="F166" s="239" t="s">
        <v>194</v>
      </c>
      <c r="G166" s="240"/>
      <c r="H166" s="240"/>
      <c r="I166" s="240"/>
      <c r="J166" s="141" t="s">
        <v>195</v>
      </c>
      <c r="K166" s="142">
        <v>1</v>
      </c>
      <c r="L166" s="241">
        <v>0</v>
      </c>
      <c r="M166" s="240"/>
      <c r="N166" s="242">
        <f>ROUND($L$166*$K$166,3)</f>
        <v>0</v>
      </c>
      <c r="O166" s="240"/>
      <c r="P166" s="240"/>
      <c r="Q166" s="240"/>
      <c r="R166" s="25"/>
      <c r="T166" s="144"/>
      <c r="U166" s="31" t="s">
        <v>40</v>
      </c>
      <c r="V166" s="24"/>
      <c r="W166" s="145">
        <f>$V$166*$K$166</f>
        <v>0</v>
      </c>
      <c r="X166" s="145">
        <v>0.09619</v>
      </c>
      <c r="Y166" s="145">
        <f>$X$166*$K$166</f>
        <v>0.09619</v>
      </c>
      <c r="Z166" s="145">
        <v>0</v>
      </c>
      <c r="AA166" s="146">
        <f>$Z$166*$K$166</f>
        <v>0</v>
      </c>
      <c r="AR166" s="6" t="s">
        <v>149</v>
      </c>
      <c r="AT166" s="6" t="s">
        <v>145</v>
      </c>
      <c r="AU166" s="6" t="s">
        <v>122</v>
      </c>
      <c r="AY166" s="6" t="s">
        <v>144</v>
      </c>
      <c r="BE166" s="88">
        <f>IF($U$166="základná",$N$166,0)</f>
        <v>0</v>
      </c>
      <c r="BF166" s="88">
        <f>IF($U$166="znížená",$N$166,0)</f>
        <v>0</v>
      </c>
      <c r="BG166" s="88">
        <f>IF($U$166="zákl. prenesená",$N$166,0)</f>
        <v>0</v>
      </c>
      <c r="BH166" s="88">
        <f>IF($U$166="zníž. prenesená",$N$166,0)</f>
        <v>0</v>
      </c>
      <c r="BI166" s="88">
        <f>IF($U$166="nulová",$N$166,0)</f>
        <v>0</v>
      </c>
      <c r="BJ166" s="6" t="s">
        <v>122</v>
      </c>
      <c r="BK166" s="147">
        <f>ROUND($L$166*$K$166,3)</f>
        <v>0</v>
      </c>
      <c r="BL166" s="6" t="s">
        <v>149</v>
      </c>
      <c r="BM166" s="6" t="s">
        <v>196</v>
      </c>
    </row>
    <row r="167" spans="2:51" s="6" customFormat="1" ht="18.75" customHeight="1">
      <c r="B167" s="148"/>
      <c r="C167" s="149"/>
      <c r="D167" s="149"/>
      <c r="E167" s="149"/>
      <c r="F167" s="243" t="s">
        <v>197</v>
      </c>
      <c r="G167" s="244"/>
      <c r="H167" s="244"/>
      <c r="I167" s="244"/>
      <c r="J167" s="149"/>
      <c r="K167" s="149"/>
      <c r="L167" s="149"/>
      <c r="M167" s="149"/>
      <c r="N167" s="149"/>
      <c r="O167" s="149"/>
      <c r="P167" s="149"/>
      <c r="Q167" s="149"/>
      <c r="R167" s="150"/>
      <c r="T167" s="151"/>
      <c r="U167" s="149"/>
      <c r="V167" s="149"/>
      <c r="W167" s="149"/>
      <c r="X167" s="149"/>
      <c r="Y167" s="149"/>
      <c r="Z167" s="149"/>
      <c r="AA167" s="152"/>
      <c r="AT167" s="153" t="s">
        <v>152</v>
      </c>
      <c r="AU167" s="153" t="s">
        <v>122</v>
      </c>
      <c r="AV167" s="153" t="s">
        <v>77</v>
      </c>
      <c r="AW167" s="153" t="s">
        <v>95</v>
      </c>
      <c r="AX167" s="153" t="s">
        <v>73</v>
      </c>
      <c r="AY167" s="153" t="s">
        <v>144</v>
      </c>
    </row>
    <row r="168" spans="2:51" s="6" customFormat="1" ht="18.75" customHeight="1">
      <c r="B168" s="154"/>
      <c r="C168" s="155"/>
      <c r="D168" s="155"/>
      <c r="E168" s="155"/>
      <c r="F168" s="245" t="s">
        <v>77</v>
      </c>
      <c r="G168" s="246"/>
      <c r="H168" s="246"/>
      <c r="I168" s="246"/>
      <c r="J168" s="155"/>
      <c r="K168" s="156">
        <v>1</v>
      </c>
      <c r="L168" s="155"/>
      <c r="M168" s="155"/>
      <c r="N168" s="155"/>
      <c r="O168" s="155"/>
      <c r="P168" s="155"/>
      <c r="Q168" s="155"/>
      <c r="R168" s="157"/>
      <c r="T168" s="158"/>
      <c r="U168" s="155"/>
      <c r="V168" s="155"/>
      <c r="W168" s="155"/>
      <c r="X168" s="155"/>
      <c r="Y168" s="155"/>
      <c r="Z168" s="155"/>
      <c r="AA168" s="159"/>
      <c r="AT168" s="160" t="s">
        <v>152</v>
      </c>
      <c r="AU168" s="160" t="s">
        <v>122</v>
      </c>
      <c r="AV168" s="160" t="s">
        <v>122</v>
      </c>
      <c r="AW168" s="160" t="s">
        <v>95</v>
      </c>
      <c r="AX168" s="160" t="s">
        <v>77</v>
      </c>
      <c r="AY168" s="160" t="s">
        <v>144</v>
      </c>
    </row>
    <row r="169" spans="2:65" s="6" customFormat="1" ht="27" customHeight="1">
      <c r="B169" s="23"/>
      <c r="C169" s="139" t="s">
        <v>198</v>
      </c>
      <c r="D169" s="139" t="s">
        <v>145</v>
      </c>
      <c r="E169" s="140" t="s">
        <v>199</v>
      </c>
      <c r="F169" s="239" t="s">
        <v>200</v>
      </c>
      <c r="G169" s="240"/>
      <c r="H169" s="240"/>
      <c r="I169" s="240"/>
      <c r="J169" s="141" t="s">
        <v>195</v>
      </c>
      <c r="K169" s="142">
        <v>4</v>
      </c>
      <c r="L169" s="241">
        <v>0</v>
      </c>
      <c r="M169" s="240"/>
      <c r="N169" s="242">
        <f>ROUND($L$169*$K$169,3)</f>
        <v>0</v>
      </c>
      <c r="O169" s="240"/>
      <c r="P169" s="240"/>
      <c r="Q169" s="240"/>
      <c r="R169" s="25"/>
      <c r="T169" s="144"/>
      <c r="U169" s="31" t="s">
        <v>40</v>
      </c>
      <c r="V169" s="24"/>
      <c r="W169" s="145">
        <f>$V$169*$K$169</f>
        <v>0</v>
      </c>
      <c r="X169" s="145">
        <v>0.15976</v>
      </c>
      <c r="Y169" s="145">
        <f>$X$169*$K$169</f>
        <v>0.63904</v>
      </c>
      <c r="Z169" s="145">
        <v>0</v>
      </c>
      <c r="AA169" s="146">
        <f>$Z$169*$K$169</f>
        <v>0</v>
      </c>
      <c r="AR169" s="6" t="s">
        <v>149</v>
      </c>
      <c r="AT169" s="6" t="s">
        <v>145</v>
      </c>
      <c r="AU169" s="6" t="s">
        <v>122</v>
      </c>
      <c r="AY169" s="6" t="s">
        <v>144</v>
      </c>
      <c r="BE169" s="88">
        <f>IF($U$169="základná",$N$169,0)</f>
        <v>0</v>
      </c>
      <c r="BF169" s="88">
        <f>IF($U$169="znížená",$N$169,0)</f>
        <v>0</v>
      </c>
      <c r="BG169" s="88">
        <f>IF($U$169="zákl. prenesená",$N$169,0)</f>
        <v>0</v>
      </c>
      <c r="BH169" s="88">
        <f>IF($U$169="zníž. prenesená",$N$169,0)</f>
        <v>0</v>
      </c>
      <c r="BI169" s="88">
        <f>IF($U$169="nulová",$N$169,0)</f>
        <v>0</v>
      </c>
      <c r="BJ169" s="6" t="s">
        <v>122</v>
      </c>
      <c r="BK169" s="147">
        <f>ROUND($L$169*$K$169,3)</f>
        <v>0</v>
      </c>
      <c r="BL169" s="6" t="s">
        <v>149</v>
      </c>
      <c r="BM169" s="6" t="s">
        <v>201</v>
      </c>
    </row>
    <row r="170" spans="2:51" s="6" customFormat="1" ht="18.75" customHeight="1">
      <c r="B170" s="148"/>
      <c r="C170" s="149"/>
      <c r="D170" s="149"/>
      <c r="E170" s="149"/>
      <c r="F170" s="243" t="s">
        <v>202</v>
      </c>
      <c r="G170" s="244"/>
      <c r="H170" s="244"/>
      <c r="I170" s="244"/>
      <c r="J170" s="149"/>
      <c r="K170" s="149"/>
      <c r="L170" s="149"/>
      <c r="M170" s="149"/>
      <c r="N170" s="149"/>
      <c r="O170" s="149"/>
      <c r="P170" s="149"/>
      <c r="Q170" s="149"/>
      <c r="R170" s="150"/>
      <c r="T170" s="151"/>
      <c r="U170" s="149"/>
      <c r="V170" s="149"/>
      <c r="W170" s="149"/>
      <c r="X170" s="149"/>
      <c r="Y170" s="149"/>
      <c r="Z170" s="149"/>
      <c r="AA170" s="152"/>
      <c r="AT170" s="153" t="s">
        <v>152</v>
      </c>
      <c r="AU170" s="153" t="s">
        <v>122</v>
      </c>
      <c r="AV170" s="153" t="s">
        <v>77</v>
      </c>
      <c r="AW170" s="153" t="s">
        <v>95</v>
      </c>
      <c r="AX170" s="153" t="s">
        <v>73</v>
      </c>
      <c r="AY170" s="153" t="s">
        <v>144</v>
      </c>
    </row>
    <row r="171" spans="2:51" s="6" customFormat="1" ht="18.75" customHeight="1">
      <c r="B171" s="154"/>
      <c r="C171" s="155"/>
      <c r="D171" s="155"/>
      <c r="E171" s="155"/>
      <c r="F171" s="245" t="s">
        <v>149</v>
      </c>
      <c r="G171" s="246"/>
      <c r="H171" s="246"/>
      <c r="I171" s="246"/>
      <c r="J171" s="155"/>
      <c r="K171" s="156">
        <v>4</v>
      </c>
      <c r="L171" s="155"/>
      <c r="M171" s="155"/>
      <c r="N171" s="155"/>
      <c r="O171" s="155"/>
      <c r="P171" s="155"/>
      <c r="Q171" s="155"/>
      <c r="R171" s="157"/>
      <c r="T171" s="158"/>
      <c r="U171" s="155"/>
      <c r="V171" s="155"/>
      <c r="W171" s="155"/>
      <c r="X171" s="155"/>
      <c r="Y171" s="155"/>
      <c r="Z171" s="155"/>
      <c r="AA171" s="159"/>
      <c r="AT171" s="160" t="s">
        <v>152</v>
      </c>
      <c r="AU171" s="160" t="s">
        <v>122</v>
      </c>
      <c r="AV171" s="160" t="s">
        <v>122</v>
      </c>
      <c r="AW171" s="160" t="s">
        <v>95</v>
      </c>
      <c r="AX171" s="160" t="s">
        <v>77</v>
      </c>
      <c r="AY171" s="160" t="s">
        <v>144</v>
      </c>
    </row>
    <row r="172" spans="2:65" s="6" customFormat="1" ht="27" customHeight="1">
      <c r="B172" s="23"/>
      <c r="C172" s="139" t="s">
        <v>203</v>
      </c>
      <c r="D172" s="139" t="s">
        <v>145</v>
      </c>
      <c r="E172" s="140" t="s">
        <v>204</v>
      </c>
      <c r="F172" s="239" t="s">
        <v>205</v>
      </c>
      <c r="G172" s="240"/>
      <c r="H172" s="240"/>
      <c r="I172" s="240"/>
      <c r="J172" s="141" t="s">
        <v>195</v>
      </c>
      <c r="K172" s="142">
        <v>12</v>
      </c>
      <c r="L172" s="241">
        <v>0</v>
      </c>
      <c r="M172" s="240"/>
      <c r="N172" s="242">
        <f>ROUND($L$172*$K$172,3)</f>
        <v>0</v>
      </c>
      <c r="O172" s="240"/>
      <c r="P172" s="240"/>
      <c r="Q172" s="240"/>
      <c r="R172" s="25"/>
      <c r="T172" s="144"/>
      <c r="U172" s="31" t="s">
        <v>40</v>
      </c>
      <c r="V172" s="24"/>
      <c r="W172" s="145">
        <f>$V$172*$K$172</f>
        <v>0</v>
      </c>
      <c r="X172" s="145">
        <v>0.02658</v>
      </c>
      <c r="Y172" s="145">
        <f>$X$172*$K$172</f>
        <v>0.31896</v>
      </c>
      <c r="Z172" s="145">
        <v>0</v>
      </c>
      <c r="AA172" s="146">
        <f>$Z$172*$K$172</f>
        <v>0</v>
      </c>
      <c r="AR172" s="6" t="s">
        <v>149</v>
      </c>
      <c r="AT172" s="6" t="s">
        <v>145</v>
      </c>
      <c r="AU172" s="6" t="s">
        <v>122</v>
      </c>
      <c r="AY172" s="6" t="s">
        <v>144</v>
      </c>
      <c r="BE172" s="88">
        <f>IF($U$172="základná",$N$172,0)</f>
        <v>0</v>
      </c>
      <c r="BF172" s="88">
        <f>IF($U$172="znížená",$N$172,0)</f>
        <v>0</v>
      </c>
      <c r="BG172" s="88">
        <f>IF($U$172="zákl. prenesená",$N$172,0)</f>
        <v>0</v>
      </c>
      <c r="BH172" s="88">
        <f>IF($U$172="zníž. prenesená",$N$172,0)</f>
        <v>0</v>
      </c>
      <c r="BI172" s="88">
        <f>IF($U$172="nulová",$N$172,0)</f>
        <v>0</v>
      </c>
      <c r="BJ172" s="6" t="s">
        <v>122</v>
      </c>
      <c r="BK172" s="147">
        <f>ROUND($L$172*$K$172,3)</f>
        <v>0</v>
      </c>
      <c r="BL172" s="6" t="s">
        <v>149</v>
      </c>
      <c r="BM172" s="6" t="s">
        <v>206</v>
      </c>
    </row>
    <row r="173" spans="2:51" s="6" customFormat="1" ht="18.75" customHeight="1">
      <c r="B173" s="148"/>
      <c r="C173" s="149"/>
      <c r="D173" s="149"/>
      <c r="E173" s="149"/>
      <c r="F173" s="243" t="s">
        <v>207</v>
      </c>
      <c r="G173" s="244"/>
      <c r="H173" s="244"/>
      <c r="I173" s="244"/>
      <c r="J173" s="149"/>
      <c r="K173" s="149"/>
      <c r="L173" s="149"/>
      <c r="M173" s="149"/>
      <c r="N173" s="149"/>
      <c r="O173" s="149"/>
      <c r="P173" s="149"/>
      <c r="Q173" s="149"/>
      <c r="R173" s="150"/>
      <c r="T173" s="151"/>
      <c r="U173" s="149"/>
      <c r="V173" s="149"/>
      <c r="W173" s="149"/>
      <c r="X173" s="149"/>
      <c r="Y173" s="149"/>
      <c r="Z173" s="149"/>
      <c r="AA173" s="152"/>
      <c r="AT173" s="153" t="s">
        <v>152</v>
      </c>
      <c r="AU173" s="153" t="s">
        <v>122</v>
      </c>
      <c r="AV173" s="153" t="s">
        <v>77</v>
      </c>
      <c r="AW173" s="153" t="s">
        <v>95</v>
      </c>
      <c r="AX173" s="153" t="s">
        <v>73</v>
      </c>
      <c r="AY173" s="153" t="s">
        <v>144</v>
      </c>
    </row>
    <row r="174" spans="2:51" s="6" customFormat="1" ht="18.75" customHeight="1">
      <c r="B174" s="154"/>
      <c r="C174" s="155"/>
      <c r="D174" s="155"/>
      <c r="E174" s="155"/>
      <c r="F174" s="245" t="s">
        <v>77</v>
      </c>
      <c r="G174" s="246"/>
      <c r="H174" s="246"/>
      <c r="I174" s="246"/>
      <c r="J174" s="155"/>
      <c r="K174" s="156">
        <v>1</v>
      </c>
      <c r="L174" s="155"/>
      <c r="M174" s="155"/>
      <c r="N174" s="155"/>
      <c r="O174" s="155"/>
      <c r="P174" s="155"/>
      <c r="Q174" s="155"/>
      <c r="R174" s="157"/>
      <c r="T174" s="158"/>
      <c r="U174" s="155"/>
      <c r="V174" s="155"/>
      <c r="W174" s="155"/>
      <c r="X174" s="155"/>
      <c r="Y174" s="155"/>
      <c r="Z174" s="155"/>
      <c r="AA174" s="159"/>
      <c r="AT174" s="160" t="s">
        <v>152</v>
      </c>
      <c r="AU174" s="160" t="s">
        <v>122</v>
      </c>
      <c r="AV174" s="160" t="s">
        <v>122</v>
      </c>
      <c r="AW174" s="160" t="s">
        <v>95</v>
      </c>
      <c r="AX174" s="160" t="s">
        <v>73</v>
      </c>
      <c r="AY174" s="160" t="s">
        <v>144</v>
      </c>
    </row>
    <row r="175" spans="2:51" s="6" customFormat="1" ht="18.75" customHeight="1">
      <c r="B175" s="148"/>
      <c r="C175" s="149"/>
      <c r="D175" s="149"/>
      <c r="E175" s="149"/>
      <c r="F175" s="243" t="s">
        <v>208</v>
      </c>
      <c r="G175" s="244"/>
      <c r="H175" s="244"/>
      <c r="I175" s="244"/>
      <c r="J175" s="149"/>
      <c r="K175" s="149"/>
      <c r="L175" s="149"/>
      <c r="M175" s="149"/>
      <c r="N175" s="149"/>
      <c r="O175" s="149"/>
      <c r="P175" s="149"/>
      <c r="Q175" s="149"/>
      <c r="R175" s="150"/>
      <c r="T175" s="151"/>
      <c r="U175" s="149"/>
      <c r="V175" s="149"/>
      <c r="W175" s="149"/>
      <c r="X175" s="149"/>
      <c r="Y175" s="149"/>
      <c r="Z175" s="149"/>
      <c r="AA175" s="152"/>
      <c r="AT175" s="153" t="s">
        <v>152</v>
      </c>
      <c r="AU175" s="153" t="s">
        <v>122</v>
      </c>
      <c r="AV175" s="153" t="s">
        <v>77</v>
      </c>
      <c r="AW175" s="153" t="s">
        <v>95</v>
      </c>
      <c r="AX175" s="153" t="s">
        <v>73</v>
      </c>
      <c r="AY175" s="153" t="s">
        <v>144</v>
      </c>
    </row>
    <row r="176" spans="2:51" s="6" customFormat="1" ht="18.75" customHeight="1">
      <c r="B176" s="154"/>
      <c r="C176" s="155"/>
      <c r="D176" s="155"/>
      <c r="E176" s="155"/>
      <c r="F176" s="245" t="s">
        <v>198</v>
      </c>
      <c r="G176" s="246"/>
      <c r="H176" s="246"/>
      <c r="I176" s="246"/>
      <c r="J176" s="155"/>
      <c r="K176" s="156">
        <v>10</v>
      </c>
      <c r="L176" s="155"/>
      <c r="M176" s="155"/>
      <c r="N176" s="155"/>
      <c r="O176" s="155"/>
      <c r="P176" s="155"/>
      <c r="Q176" s="155"/>
      <c r="R176" s="157"/>
      <c r="T176" s="158"/>
      <c r="U176" s="155"/>
      <c r="V176" s="155"/>
      <c r="W176" s="155"/>
      <c r="X176" s="155"/>
      <c r="Y176" s="155"/>
      <c r="Z176" s="155"/>
      <c r="AA176" s="159"/>
      <c r="AT176" s="160" t="s">
        <v>152</v>
      </c>
      <c r="AU176" s="160" t="s">
        <v>122</v>
      </c>
      <c r="AV176" s="160" t="s">
        <v>122</v>
      </c>
      <c r="AW176" s="160" t="s">
        <v>95</v>
      </c>
      <c r="AX176" s="160" t="s">
        <v>73</v>
      </c>
      <c r="AY176" s="160" t="s">
        <v>144</v>
      </c>
    </row>
    <row r="177" spans="2:51" s="6" customFormat="1" ht="18.75" customHeight="1">
      <c r="B177" s="148"/>
      <c r="C177" s="149"/>
      <c r="D177" s="149"/>
      <c r="E177" s="149"/>
      <c r="F177" s="243" t="s">
        <v>209</v>
      </c>
      <c r="G177" s="244"/>
      <c r="H177" s="244"/>
      <c r="I177" s="244"/>
      <c r="J177" s="149"/>
      <c r="K177" s="149"/>
      <c r="L177" s="149"/>
      <c r="M177" s="149"/>
      <c r="N177" s="149"/>
      <c r="O177" s="149"/>
      <c r="P177" s="149"/>
      <c r="Q177" s="149"/>
      <c r="R177" s="150"/>
      <c r="T177" s="151"/>
      <c r="U177" s="149"/>
      <c r="V177" s="149"/>
      <c r="W177" s="149"/>
      <c r="X177" s="149"/>
      <c r="Y177" s="149"/>
      <c r="Z177" s="149"/>
      <c r="AA177" s="152"/>
      <c r="AT177" s="153" t="s">
        <v>152</v>
      </c>
      <c r="AU177" s="153" t="s">
        <v>122</v>
      </c>
      <c r="AV177" s="153" t="s">
        <v>77</v>
      </c>
      <c r="AW177" s="153" t="s">
        <v>95</v>
      </c>
      <c r="AX177" s="153" t="s">
        <v>73</v>
      </c>
      <c r="AY177" s="153" t="s">
        <v>144</v>
      </c>
    </row>
    <row r="178" spans="2:51" s="6" customFormat="1" ht="18.75" customHeight="1">
      <c r="B178" s="154"/>
      <c r="C178" s="155"/>
      <c r="D178" s="155"/>
      <c r="E178" s="155"/>
      <c r="F178" s="245" t="s">
        <v>77</v>
      </c>
      <c r="G178" s="246"/>
      <c r="H178" s="246"/>
      <c r="I178" s="246"/>
      <c r="J178" s="155"/>
      <c r="K178" s="156">
        <v>1</v>
      </c>
      <c r="L178" s="155"/>
      <c r="M178" s="155"/>
      <c r="N178" s="155"/>
      <c r="O178" s="155"/>
      <c r="P178" s="155"/>
      <c r="Q178" s="155"/>
      <c r="R178" s="157"/>
      <c r="T178" s="158"/>
      <c r="U178" s="155"/>
      <c r="V178" s="155"/>
      <c r="W178" s="155"/>
      <c r="X178" s="155"/>
      <c r="Y178" s="155"/>
      <c r="Z178" s="155"/>
      <c r="AA178" s="159"/>
      <c r="AT178" s="160" t="s">
        <v>152</v>
      </c>
      <c r="AU178" s="160" t="s">
        <v>122</v>
      </c>
      <c r="AV178" s="160" t="s">
        <v>122</v>
      </c>
      <c r="AW178" s="160" t="s">
        <v>95</v>
      </c>
      <c r="AX178" s="160" t="s">
        <v>73</v>
      </c>
      <c r="AY178" s="160" t="s">
        <v>144</v>
      </c>
    </row>
    <row r="179" spans="2:51" s="6" customFormat="1" ht="18.75" customHeight="1">
      <c r="B179" s="161"/>
      <c r="C179" s="162"/>
      <c r="D179" s="162"/>
      <c r="E179" s="162"/>
      <c r="F179" s="247" t="s">
        <v>191</v>
      </c>
      <c r="G179" s="248"/>
      <c r="H179" s="248"/>
      <c r="I179" s="248"/>
      <c r="J179" s="162"/>
      <c r="K179" s="163">
        <v>12</v>
      </c>
      <c r="L179" s="162"/>
      <c r="M179" s="162"/>
      <c r="N179" s="162"/>
      <c r="O179" s="162"/>
      <c r="P179" s="162"/>
      <c r="Q179" s="162"/>
      <c r="R179" s="164"/>
      <c r="T179" s="165"/>
      <c r="U179" s="162"/>
      <c r="V179" s="162"/>
      <c r="W179" s="162"/>
      <c r="X179" s="162"/>
      <c r="Y179" s="162"/>
      <c r="Z179" s="162"/>
      <c r="AA179" s="166"/>
      <c r="AT179" s="167" t="s">
        <v>152</v>
      </c>
      <c r="AU179" s="167" t="s">
        <v>122</v>
      </c>
      <c r="AV179" s="167" t="s">
        <v>149</v>
      </c>
      <c r="AW179" s="167" t="s">
        <v>95</v>
      </c>
      <c r="AX179" s="167" t="s">
        <v>77</v>
      </c>
      <c r="AY179" s="167" t="s">
        <v>144</v>
      </c>
    </row>
    <row r="180" spans="2:65" s="6" customFormat="1" ht="27" customHeight="1">
      <c r="B180" s="23"/>
      <c r="C180" s="139" t="s">
        <v>210</v>
      </c>
      <c r="D180" s="139" t="s">
        <v>145</v>
      </c>
      <c r="E180" s="140" t="s">
        <v>211</v>
      </c>
      <c r="F180" s="239" t="s">
        <v>212</v>
      </c>
      <c r="G180" s="240"/>
      <c r="H180" s="240"/>
      <c r="I180" s="240"/>
      <c r="J180" s="141" t="s">
        <v>195</v>
      </c>
      <c r="K180" s="142">
        <v>18</v>
      </c>
      <c r="L180" s="241">
        <v>0</v>
      </c>
      <c r="M180" s="240"/>
      <c r="N180" s="242">
        <f>ROUND($L$180*$K$180,3)</f>
        <v>0</v>
      </c>
      <c r="O180" s="240"/>
      <c r="P180" s="240"/>
      <c r="Q180" s="240"/>
      <c r="R180" s="25"/>
      <c r="T180" s="144"/>
      <c r="U180" s="31" t="s">
        <v>40</v>
      </c>
      <c r="V180" s="24"/>
      <c r="W180" s="145">
        <f>$V$180*$K$180</f>
        <v>0</v>
      </c>
      <c r="X180" s="145">
        <v>0.03272</v>
      </c>
      <c r="Y180" s="145">
        <f>$X$180*$K$180</f>
        <v>0.5889599999999999</v>
      </c>
      <c r="Z180" s="145">
        <v>0</v>
      </c>
      <c r="AA180" s="146">
        <f>$Z$180*$K$180</f>
        <v>0</v>
      </c>
      <c r="AR180" s="6" t="s">
        <v>149</v>
      </c>
      <c r="AT180" s="6" t="s">
        <v>145</v>
      </c>
      <c r="AU180" s="6" t="s">
        <v>122</v>
      </c>
      <c r="AY180" s="6" t="s">
        <v>144</v>
      </c>
      <c r="BE180" s="88">
        <f>IF($U$180="základná",$N$180,0)</f>
        <v>0</v>
      </c>
      <c r="BF180" s="88">
        <f>IF($U$180="znížená",$N$180,0)</f>
        <v>0</v>
      </c>
      <c r="BG180" s="88">
        <f>IF($U$180="zákl. prenesená",$N$180,0)</f>
        <v>0</v>
      </c>
      <c r="BH180" s="88">
        <f>IF($U$180="zníž. prenesená",$N$180,0)</f>
        <v>0</v>
      </c>
      <c r="BI180" s="88">
        <f>IF($U$180="nulová",$N$180,0)</f>
        <v>0</v>
      </c>
      <c r="BJ180" s="6" t="s">
        <v>122</v>
      </c>
      <c r="BK180" s="147">
        <f>ROUND($L$180*$K$180,3)</f>
        <v>0</v>
      </c>
      <c r="BL180" s="6" t="s">
        <v>149</v>
      </c>
      <c r="BM180" s="6" t="s">
        <v>213</v>
      </c>
    </row>
    <row r="181" spans="2:51" s="6" customFormat="1" ht="18.75" customHeight="1">
      <c r="B181" s="148"/>
      <c r="C181" s="149"/>
      <c r="D181" s="149"/>
      <c r="E181" s="149"/>
      <c r="F181" s="243" t="s">
        <v>214</v>
      </c>
      <c r="G181" s="244"/>
      <c r="H181" s="244"/>
      <c r="I181" s="244"/>
      <c r="J181" s="149"/>
      <c r="K181" s="149"/>
      <c r="L181" s="149"/>
      <c r="M181" s="149"/>
      <c r="N181" s="149"/>
      <c r="O181" s="149"/>
      <c r="P181" s="149"/>
      <c r="Q181" s="149"/>
      <c r="R181" s="150"/>
      <c r="T181" s="151"/>
      <c r="U181" s="149"/>
      <c r="V181" s="149"/>
      <c r="W181" s="149"/>
      <c r="X181" s="149"/>
      <c r="Y181" s="149"/>
      <c r="Z181" s="149"/>
      <c r="AA181" s="152"/>
      <c r="AT181" s="153" t="s">
        <v>152</v>
      </c>
      <c r="AU181" s="153" t="s">
        <v>122</v>
      </c>
      <c r="AV181" s="153" t="s">
        <v>77</v>
      </c>
      <c r="AW181" s="153" t="s">
        <v>95</v>
      </c>
      <c r="AX181" s="153" t="s">
        <v>73</v>
      </c>
      <c r="AY181" s="153" t="s">
        <v>144</v>
      </c>
    </row>
    <row r="182" spans="2:51" s="6" customFormat="1" ht="18.75" customHeight="1">
      <c r="B182" s="154"/>
      <c r="C182" s="155"/>
      <c r="D182" s="155"/>
      <c r="E182" s="155"/>
      <c r="F182" s="245" t="s">
        <v>77</v>
      </c>
      <c r="G182" s="246"/>
      <c r="H182" s="246"/>
      <c r="I182" s="246"/>
      <c r="J182" s="155"/>
      <c r="K182" s="156">
        <v>1</v>
      </c>
      <c r="L182" s="155"/>
      <c r="M182" s="155"/>
      <c r="N182" s="155"/>
      <c r="O182" s="155"/>
      <c r="P182" s="155"/>
      <c r="Q182" s="155"/>
      <c r="R182" s="157"/>
      <c r="T182" s="158"/>
      <c r="U182" s="155"/>
      <c r="V182" s="155"/>
      <c r="W182" s="155"/>
      <c r="X182" s="155"/>
      <c r="Y182" s="155"/>
      <c r="Z182" s="155"/>
      <c r="AA182" s="159"/>
      <c r="AT182" s="160" t="s">
        <v>152</v>
      </c>
      <c r="AU182" s="160" t="s">
        <v>122</v>
      </c>
      <c r="AV182" s="160" t="s">
        <v>122</v>
      </c>
      <c r="AW182" s="160" t="s">
        <v>95</v>
      </c>
      <c r="AX182" s="160" t="s">
        <v>73</v>
      </c>
      <c r="AY182" s="160" t="s">
        <v>144</v>
      </c>
    </row>
    <row r="183" spans="2:51" s="6" customFormat="1" ht="18.75" customHeight="1">
      <c r="B183" s="148"/>
      <c r="C183" s="149"/>
      <c r="D183" s="149"/>
      <c r="E183" s="149"/>
      <c r="F183" s="243" t="s">
        <v>215</v>
      </c>
      <c r="G183" s="244"/>
      <c r="H183" s="244"/>
      <c r="I183" s="244"/>
      <c r="J183" s="149"/>
      <c r="K183" s="149"/>
      <c r="L183" s="149"/>
      <c r="M183" s="149"/>
      <c r="N183" s="149"/>
      <c r="O183" s="149"/>
      <c r="P183" s="149"/>
      <c r="Q183" s="149"/>
      <c r="R183" s="150"/>
      <c r="T183" s="151"/>
      <c r="U183" s="149"/>
      <c r="V183" s="149"/>
      <c r="W183" s="149"/>
      <c r="X183" s="149"/>
      <c r="Y183" s="149"/>
      <c r="Z183" s="149"/>
      <c r="AA183" s="152"/>
      <c r="AT183" s="153" t="s">
        <v>152</v>
      </c>
      <c r="AU183" s="153" t="s">
        <v>122</v>
      </c>
      <c r="AV183" s="153" t="s">
        <v>77</v>
      </c>
      <c r="AW183" s="153" t="s">
        <v>95</v>
      </c>
      <c r="AX183" s="153" t="s">
        <v>73</v>
      </c>
      <c r="AY183" s="153" t="s">
        <v>144</v>
      </c>
    </row>
    <row r="184" spans="2:51" s="6" customFormat="1" ht="18.75" customHeight="1">
      <c r="B184" s="154"/>
      <c r="C184" s="155"/>
      <c r="D184" s="155"/>
      <c r="E184" s="155"/>
      <c r="F184" s="245" t="s">
        <v>192</v>
      </c>
      <c r="G184" s="246"/>
      <c r="H184" s="246"/>
      <c r="I184" s="246"/>
      <c r="J184" s="155"/>
      <c r="K184" s="156">
        <v>9</v>
      </c>
      <c r="L184" s="155"/>
      <c r="M184" s="155"/>
      <c r="N184" s="155"/>
      <c r="O184" s="155"/>
      <c r="P184" s="155"/>
      <c r="Q184" s="155"/>
      <c r="R184" s="157"/>
      <c r="T184" s="158"/>
      <c r="U184" s="155"/>
      <c r="V184" s="155"/>
      <c r="W184" s="155"/>
      <c r="X184" s="155"/>
      <c r="Y184" s="155"/>
      <c r="Z184" s="155"/>
      <c r="AA184" s="159"/>
      <c r="AT184" s="160" t="s">
        <v>152</v>
      </c>
      <c r="AU184" s="160" t="s">
        <v>122</v>
      </c>
      <c r="AV184" s="160" t="s">
        <v>122</v>
      </c>
      <c r="AW184" s="160" t="s">
        <v>95</v>
      </c>
      <c r="AX184" s="160" t="s">
        <v>73</v>
      </c>
      <c r="AY184" s="160" t="s">
        <v>144</v>
      </c>
    </row>
    <row r="185" spans="2:51" s="6" customFormat="1" ht="18.75" customHeight="1">
      <c r="B185" s="148"/>
      <c r="C185" s="149"/>
      <c r="D185" s="149"/>
      <c r="E185" s="149"/>
      <c r="F185" s="243" t="s">
        <v>209</v>
      </c>
      <c r="G185" s="244"/>
      <c r="H185" s="244"/>
      <c r="I185" s="244"/>
      <c r="J185" s="149"/>
      <c r="K185" s="149"/>
      <c r="L185" s="149"/>
      <c r="M185" s="149"/>
      <c r="N185" s="149"/>
      <c r="O185" s="149"/>
      <c r="P185" s="149"/>
      <c r="Q185" s="149"/>
      <c r="R185" s="150"/>
      <c r="T185" s="151"/>
      <c r="U185" s="149"/>
      <c r="V185" s="149"/>
      <c r="W185" s="149"/>
      <c r="X185" s="149"/>
      <c r="Y185" s="149"/>
      <c r="Z185" s="149"/>
      <c r="AA185" s="152"/>
      <c r="AT185" s="153" t="s">
        <v>152</v>
      </c>
      <c r="AU185" s="153" t="s">
        <v>122</v>
      </c>
      <c r="AV185" s="153" t="s">
        <v>77</v>
      </c>
      <c r="AW185" s="153" t="s">
        <v>95</v>
      </c>
      <c r="AX185" s="153" t="s">
        <v>73</v>
      </c>
      <c r="AY185" s="153" t="s">
        <v>144</v>
      </c>
    </row>
    <row r="186" spans="2:51" s="6" customFormat="1" ht="18.75" customHeight="1">
      <c r="B186" s="154"/>
      <c r="C186" s="155"/>
      <c r="D186" s="155"/>
      <c r="E186" s="155"/>
      <c r="F186" s="245" t="s">
        <v>180</v>
      </c>
      <c r="G186" s="246"/>
      <c r="H186" s="246"/>
      <c r="I186" s="246"/>
      <c r="J186" s="155"/>
      <c r="K186" s="156">
        <v>8</v>
      </c>
      <c r="L186" s="155"/>
      <c r="M186" s="155"/>
      <c r="N186" s="155"/>
      <c r="O186" s="155"/>
      <c r="P186" s="155"/>
      <c r="Q186" s="155"/>
      <c r="R186" s="157"/>
      <c r="T186" s="158"/>
      <c r="U186" s="155"/>
      <c r="V186" s="155"/>
      <c r="W186" s="155"/>
      <c r="X186" s="155"/>
      <c r="Y186" s="155"/>
      <c r="Z186" s="155"/>
      <c r="AA186" s="159"/>
      <c r="AT186" s="160" t="s">
        <v>152</v>
      </c>
      <c r="AU186" s="160" t="s">
        <v>122</v>
      </c>
      <c r="AV186" s="160" t="s">
        <v>122</v>
      </c>
      <c r="AW186" s="160" t="s">
        <v>95</v>
      </c>
      <c r="AX186" s="160" t="s">
        <v>73</v>
      </c>
      <c r="AY186" s="160" t="s">
        <v>144</v>
      </c>
    </row>
    <row r="187" spans="2:51" s="6" customFormat="1" ht="18.75" customHeight="1">
      <c r="B187" s="161"/>
      <c r="C187" s="162"/>
      <c r="D187" s="162"/>
      <c r="E187" s="162"/>
      <c r="F187" s="247" t="s">
        <v>191</v>
      </c>
      <c r="G187" s="248"/>
      <c r="H187" s="248"/>
      <c r="I187" s="248"/>
      <c r="J187" s="162"/>
      <c r="K187" s="163">
        <v>18</v>
      </c>
      <c r="L187" s="162"/>
      <c r="M187" s="162"/>
      <c r="N187" s="162"/>
      <c r="O187" s="162"/>
      <c r="P187" s="162"/>
      <c r="Q187" s="162"/>
      <c r="R187" s="164"/>
      <c r="T187" s="165"/>
      <c r="U187" s="162"/>
      <c r="V187" s="162"/>
      <c r="W187" s="162"/>
      <c r="X187" s="162"/>
      <c r="Y187" s="162"/>
      <c r="Z187" s="162"/>
      <c r="AA187" s="166"/>
      <c r="AT187" s="167" t="s">
        <v>152</v>
      </c>
      <c r="AU187" s="167" t="s">
        <v>122</v>
      </c>
      <c r="AV187" s="167" t="s">
        <v>149</v>
      </c>
      <c r="AW187" s="167" t="s">
        <v>95</v>
      </c>
      <c r="AX187" s="167" t="s">
        <v>77</v>
      </c>
      <c r="AY187" s="167" t="s">
        <v>144</v>
      </c>
    </row>
    <row r="188" spans="2:65" s="6" customFormat="1" ht="27" customHeight="1">
      <c r="B188" s="23"/>
      <c r="C188" s="139" t="s">
        <v>216</v>
      </c>
      <c r="D188" s="139" t="s">
        <v>145</v>
      </c>
      <c r="E188" s="140" t="s">
        <v>217</v>
      </c>
      <c r="F188" s="239" t="s">
        <v>218</v>
      </c>
      <c r="G188" s="240"/>
      <c r="H188" s="240"/>
      <c r="I188" s="240"/>
      <c r="J188" s="141" t="s">
        <v>195</v>
      </c>
      <c r="K188" s="142">
        <v>10</v>
      </c>
      <c r="L188" s="241">
        <v>0</v>
      </c>
      <c r="M188" s="240"/>
      <c r="N188" s="242">
        <f>ROUND($L$188*$K$188,3)</f>
        <v>0</v>
      </c>
      <c r="O188" s="240"/>
      <c r="P188" s="240"/>
      <c r="Q188" s="240"/>
      <c r="R188" s="25"/>
      <c r="T188" s="144"/>
      <c r="U188" s="31" t="s">
        <v>40</v>
      </c>
      <c r="V188" s="24"/>
      <c r="W188" s="145">
        <f>$V$188*$K$188</f>
        <v>0</v>
      </c>
      <c r="X188" s="145">
        <v>0.03987</v>
      </c>
      <c r="Y188" s="145">
        <f>$X$188*$K$188</f>
        <v>0.39870000000000005</v>
      </c>
      <c r="Z188" s="145">
        <v>0</v>
      </c>
      <c r="AA188" s="146">
        <f>$Z$188*$K$188</f>
        <v>0</v>
      </c>
      <c r="AR188" s="6" t="s">
        <v>149</v>
      </c>
      <c r="AT188" s="6" t="s">
        <v>145</v>
      </c>
      <c r="AU188" s="6" t="s">
        <v>122</v>
      </c>
      <c r="AY188" s="6" t="s">
        <v>144</v>
      </c>
      <c r="BE188" s="88">
        <f>IF($U$188="základná",$N$188,0)</f>
        <v>0</v>
      </c>
      <c r="BF188" s="88">
        <f>IF($U$188="znížená",$N$188,0)</f>
        <v>0</v>
      </c>
      <c r="BG188" s="88">
        <f>IF($U$188="zákl. prenesená",$N$188,0)</f>
        <v>0</v>
      </c>
      <c r="BH188" s="88">
        <f>IF($U$188="zníž. prenesená",$N$188,0)</f>
        <v>0</v>
      </c>
      <c r="BI188" s="88">
        <f>IF($U$188="nulová",$N$188,0)</f>
        <v>0</v>
      </c>
      <c r="BJ188" s="6" t="s">
        <v>122</v>
      </c>
      <c r="BK188" s="147">
        <f>ROUND($L$188*$K$188,3)</f>
        <v>0</v>
      </c>
      <c r="BL188" s="6" t="s">
        <v>149</v>
      </c>
      <c r="BM188" s="6" t="s">
        <v>219</v>
      </c>
    </row>
    <row r="189" spans="2:51" s="6" customFormat="1" ht="18.75" customHeight="1">
      <c r="B189" s="148"/>
      <c r="C189" s="149"/>
      <c r="D189" s="149"/>
      <c r="E189" s="149"/>
      <c r="F189" s="243" t="s">
        <v>208</v>
      </c>
      <c r="G189" s="244"/>
      <c r="H189" s="244"/>
      <c r="I189" s="244"/>
      <c r="J189" s="149"/>
      <c r="K189" s="149"/>
      <c r="L189" s="149"/>
      <c r="M189" s="149"/>
      <c r="N189" s="149"/>
      <c r="O189" s="149"/>
      <c r="P189" s="149"/>
      <c r="Q189" s="149"/>
      <c r="R189" s="150"/>
      <c r="T189" s="151"/>
      <c r="U189" s="149"/>
      <c r="V189" s="149"/>
      <c r="W189" s="149"/>
      <c r="X189" s="149"/>
      <c r="Y189" s="149"/>
      <c r="Z189" s="149"/>
      <c r="AA189" s="152"/>
      <c r="AT189" s="153" t="s">
        <v>152</v>
      </c>
      <c r="AU189" s="153" t="s">
        <v>122</v>
      </c>
      <c r="AV189" s="153" t="s">
        <v>77</v>
      </c>
      <c r="AW189" s="153" t="s">
        <v>95</v>
      </c>
      <c r="AX189" s="153" t="s">
        <v>73</v>
      </c>
      <c r="AY189" s="153" t="s">
        <v>144</v>
      </c>
    </row>
    <row r="190" spans="2:51" s="6" customFormat="1" ht="18.75" customHeight="1">
      <c r="B190" s="154"/>
      <c r="C190" s="155"/>
      <c r="D190" s="155"/>
      <c r="E190" s="155"/>
      <c r="F190" s="245" t="s">
        <v>198</v>
      </c>
      <c r="G190" s="246"/>
      <c r="H190" s="246"/>
      <c r="I190" s="246"/>
      <c r="J190" s="155"/>
      <c r="K190" s="156">
        <v>10</v>
      </c>
      <c r="L190" s="155"/>
      <c r="M190" s="155"/>
      <c r="N190" s="155"/>
      <c r="O190" s="155"/>
      <c r="P190" s="155"/>
      <c r="Q190" s="155"/>
      <c r="R190" s="157"/>
      <c r="T190" s="158"/>
      <c r="U190" s="155"/>
      <c r="V190" s="155"/>
      <c r="W190" s="155"/>
      <c r="X190" s="155"/>
      <c r="Y190" s="155"/>
      <c r="Z190" s="155"/>
      <c r="AA190" s="159"/>
      <c r="AT190" s="160" t="s">
        <v>152</v>
      </c>
      <c r="AU190" s="160" t="s">
        <v>122</v>
      </c>
      <c r="AV190" s="160" t="s">
        <v>122</v>
      </c>
      <c r="AW190" s="160" t="s">
        <v>95</v>
      </c>
      <c r="AX190" s="160" t="s">
        <v>77</v>
      </c>
      <c r="AY190" s="160" t="s">
        <v>144</v>
      </c>
    </row>
    <row r="191" spans="2:65" s="6" customFormat="1" ht="27" customHeight="1">
      <c r="B191" s="23"/>
      <c r="C191" s="139" t="s">
        <v>220</v>
      </c>
      <c r="D191" s="139" t="s">
        <v>145</v>
      </c>
      <c r="E191" s="140" t="s">
        <v>221</v>
      </c>
      <c r="F191" s="239" t="s">
        <v>222</v>
      </c>
      <c r="G191" s="240"/>
      <c r="H191" s="240"/>
      <c r="I191" s="240"/>
      <c r="J191" s="141" t="s">
        <v>223</v>
      </c>
      <c r="K191" s="142">
        <v>4.08</v>
      </c>
      <c r="L191" s="241">
        <v>0</v>
      </c>
      <c r="M191" s="240"/>
      <c r="N191" s="242">
        <f>ROUND($L$191*$K$191,3)</f>
        <v>0</v>
      </c>
      <c r="O191" s="240"/>
      <c r="P191" s="240"/>
      <c r="Q191" s="240"/>
      <c r="R191" s="25"/>
      <c r="T191" s="144"/>
      <c r="U191" s="31" t="s">
        <v>40</v>
      </c>
      <c r="V191" s="24"/>
      <c r="W191" s="145">
        <f>$V$191*$K$191</f>
        <v>0</v>
      </c>
      <c r="X191" s="145">
        <v>0.0171</v>
      </c>
      <c r="Y191" s="145">
        <f>$X$191*$K$191</f>
        <v>0.06976800000000001</v>
      </c>
      <c r="Z191" s="145">
        <v>0</v>
      </c>
      <c r="AA191" s="146">
        <f>$Z$191*$K$191</f>
        <v>0</v>
      </c>
      <c r="AR191" s="6" t="s">
        <v>149</v>
      </c>
      <c r="AT191" s="6" t="s">
        <v>145</v>
      </c>
      <c r="AU191" s="6" t="s">
        <v>122</v>
      </c>
      <c r="AY191" s="6" t="s">
        <v>144</v>
      </c>
      <c r="BE191" s="88">
        <f>IF($U$191="základná",$N$191,0)</f>
        <v>0</v>
      </c>
      <c r="BF191" s="88">
        <f>IF($U$191="znížená",$N$191,0)</f>
        <v>0</v>
      </c>
      <c r="BG191" s="88">
        <f>IF($U$191="zákl. prenesená",$N$191,0)</f>
        <v>0</v>
      </c>
      <c r="BH191" s="88">
        <f>IF($U$191="zníž. prenesená",$N$191,0)</f>
        <v>0</v>
      </c>
      <c r="BI191" s="88">
        <f>IF($U$191="nulová",$N$191,0)</f>
        <v>0</v>
      </c>
      <c r="BJ191" s="6" t="s">
        <v>122</v>
      </c>
      <c r="BK191" s="147">
        <f>ROUND($L$191*$K$191,3)</f>
        <v>0</v>
      </c>
      <c r="BL191" s="6" t="s">
        <v>149</v>
      </c>
      <c r="BM191" s="6" t="s">
        <v>224</v>
      </c>
    </row>
    <row r="192" spans="2:51" s="6" customFormat="1" ht="18.75" customHeight="1">
      <c r="B192" s="148"/>
      <c r="C192" s="149"/>
      <c r="D192" s="149"/>
      <c r="E192" s="149"/>
      <c r="F192" s="243" t="s">
        <v>225</v>
      </c>
      <c r="G192" s="244"/>
      <c r="H192" s="244"/>
      <c r="I192" s="244"/>
      <c r="J192" s="149"/>
      <c r="K192" s="149"/>
      <c r="L192" s="149"/>
      <c r="M192" s="149"/>
      <c r="N192" s="149"/>
      <c r="O192" s="149"/>
      <c r="P192" s="149"/>
      <c r="Q192" s="149"/>
      <c r="R192" s="150"/>
      <c r="T192" s="151"/>
      <c r="U192" s="149"/>
      <c r="V192" s="149"/>
      <c r="W192" s="149"/>
      <c r="X192" s="149"/>
      <c r="Y192" s="149"/>
      <c r="Z192" s="149"/>
      <c r="AA192" s="152"/>
      <c r="AT192" s="153" t="s">
        <v>152</v>
      </c>
      <c r="AU192" s="153" t="s">
        <v>122</v>
      </c>
      <c r="AV192" s="153" t="s">
        <v>77</v>
      </c>
      <c r="AW192" s="153" t="s">
        <v>95</v>
      </c>
      <c r="AX192" s="153" t="s">
        <v>73</v>
      </c>
      <c r="AY192" s="153" t="s">
        <v>144</v>
      </c>
    </row>
    <row r="193" spans="2:51" s="6" customFormat="1" ht="18.75" customHeight="1">
      <c r="B193" s="154"/>
      <c r="C193" s="155"/>
      <c r="D193" s="155"/>
      <c r="E193" s="155"/>
      <c r="F193" s="245" t="s">
        <v>226</v>
      </c>
      <c r="G193" s="246"/>
      <c r="H193" s="246"/>
      <c r="I193" s="246"/>
      <c r="J193" s="155"/>
      <c r="K193" s="156">
        <v>0.102</v>
      </c>
      <c r="L193" s="155"/>
      <c r="M193" s="155"/>
      <c r="N193" s="155"/>
      <c r="O193" s="155"/>
      <c r="P193" s="155"/>
      <c r="Q193" s="155"/>
      <c r="R193" s="157"/>
      <c r="T193" s="158"/>
      <c r="U193" s="155"/>
      <c r="V193" s="155"/>
      <c r="W193" s="155"/>
      <c r="X193" s="155"/>
      <c r="Y193" s="155"/>
      <c r="Z193" s="155"/>
      <c r="AA193" s="159"/>
      <c r="AT193" s="160" t="s">
        <v>152</v>
      </c>
      <c r="AU193" s="160" t="s">
        <v>122</v>
      </c>
      <c r="AV193" s="160" t="s">
        <v>122</v>
      </c>
      <c r="AW193" s="160" t="s">
        <v>95</v>
      </c>
      <c r="AX193" s="160" t="s">
        <v>73</v>
      </c>
      <c r="AY193" s="160" t="s">
        <v>144</v>
      </c>
    </row>
    <row r="194" spans="2:51" s="6" customFormat="1" ht="18.75" customHeight="1">
      <c r="B194" s="148"/>
      <c r="C194" s="149"/>
      <c r="D194" s="149"/>
      <c r="E194" s="149"/>
      <c r="F194" s="243" t="s">
        <v>227</v>
      </c>
      <c r="G194" s="244"/>
      <c r="H194" s="244"/>
      <c r="I194" s="244"/>
      <c r="J194" s="149"/>
      <c r="K194" s="149"/>
      <c r="L194" s="149"/>
      <c r="M194" s="149"/>
      <c r="N194" s="149"/>
      <c r="O194" s="149"/>
      <c r="P194" s="149"/>
      <c r="Q194" s="149"/>
      <c r="R194" s="150"/>
      <c r="T194" s="151"/>
      <c r="U194" s="149"/>
      <c r="V194" s="149"/>
      <c r="W194" s="149"/>
      <c r="X194" s="149"/>
      <c r="Y194" s="149"/>
      <c r="Z194" s="149"/>
      <c r="AA194" s="152"/>
      <c r="AT194" s="153" t="s">
        <v>152</v>
      </c>
      <c r="AU194" s="153" t="s">
        <v>122</v>
      </c>
      <c r="AV194" s="153" t="s">
        <v>77</v>
      </c>
      <c r="AW194" s="153" t="s">
        <v>95</v>
      </c>
      <c r="AX194" s="153" t="s">
        <v>73</v>
      </c>
      <c r="AY194" s="153" t="s">
        <v>144</v>
      </c>
    </row>
    <row r="195" spans="2:51" s="6" customFormat="1" ht="18.75" customHeight="1">
      <c r="B195" s="154"/>
      <c r="C195" s="155"/>
      <c r="D195" s="155"/>
      <c r="E195" s="155"/>
      <c r="F195" s="245" t="s">
        <v>228</v>
      </c>
      <c r="G195" s="246"/>
      <c r="H195" s="246"/>
      <c r="I195" s="246"/>
      <c r="J195" s="155"/>
      <c r="K195" s="156">
        <v>0.128</v>
      </c>
      <c r="L195" s="155"/>
      <c r="M195" s="155"/>
      <c r="N195" s="155"/>
      <c r="O195" s="155"/>
      <c r="P195" s="155"/>
      <c r="Q195" s="155"/>
      <c r="R195" s="157"/>
      <c r="T195" s="158"/>
      <c r="U195" s="155"/>
      <c r="V195" s="155"/>
      <c r="W195" s="155"/>
      <c r="X195" s="155"/>
      <c r="Y195" s="155"/>
      <c r="Z195" s="155"/>
      <c r="AA195" s="159"/>
      <c r="AT195" s="160" t="s">
        <v>152</v>
      </c>
      <c r="AU195" s="160" t="s">
        <v>122</v>
      </c>
      <c r="AV195" s="160" t="s">
        <v>122</v>
      </c>
      <c r="AW195" s="160" t="s">
        <v>95</v>
      </c>
      <c r="AX195" s="160" t="s">
        <v>73</v>
      </c>
      <c r="AY195" s="160" t="s">
        <v>144</v>
      </c>
    </row>
    <row r="196" spans="2:51" s="6" customFormat="1" ht="18.75" customHeight="1">
      <c r="B196" s="148"/>
      <c r="C196" s="149"/>
      <c r="D196" s="149"/>
      <c r="E196" s="149"/>
      <c r="F196" s="243" t="s">
        <v>229</v>
      </c>
      <c r="G196" s="244"/>
      <c r="H196" s="244"/>
      <c r="I196" s="244"/>
      <c r="J196" s="149"/>
      <c r="K196" s="149"/>
      <c r="L196" s="149"/>
      <c r="M196" s="149"/>
      <c r="N196" s="149"/>
      <c r="O196" s="149"/>
      <c r="P196" s="149"/>
      <c r="Q196" s="149"/>
      <c r="R196" s="150"/>
      <c r="T196" s="151"/>
      <c r="U196" s="149"/>
      <c r="V196" s="149"/>
      <c r="W196" s="149"/>
      <c r="X196" s="149"/>
      <c r="Y196" s="149"/>
      <c r="Z196" s="149"/>
      <c r="AA196" s="152"/>
      <c r="AT196" s="153" t="s">
        <v>152</v>
      </c>
      <c r="AU196" s="153" t="s">
        <v>122</v>
      </c>
      <c r="AV196" s="153" t="s">
        <v>77</v>
      </c>
      <c r="AW196" s="153" t="s">
        <v>95</v>
      </c>
      <c r="AX196" s="153" t="s">
        <v>73</v>
      </c>
      <c r="AY196" s="153" t="s">
        <v>144</v>
      </c>
    </row>
    <row r="197" spans="2:51" s="6" customFormat="1" ht="18.75" customHeight="1">
      <c r="B197" s="154"/>
      <c r="C197" s="155"/>
      <c r="D197" s="155"/>
      <c r="E197" s="155"/>
      <c r="F197" s="245" t="s">
        <v>230</v>
      </c>
      <c r="G197" s="246"/>
      <c r="H197" s="246"/>
      <c r="I197" s="246"/>
      <c r="J197" s="155"/>
      <c r="K197" s="156">
        <v>3.85</v>
      </c>
      <c r="L197" s="155"/>
      <c r="M197" s="155"/>
      <c r="N197" s="155"/>
      <c r="O197" s="155"/>
      <c r="P197" s="155"/>
      <c r="Q197" s="155"/>
      <c r="R197" s="157"/>
      <c r="T197" s="158"/>
      <c r="U197" s="155"/>
      <c r="V197" s="155"/>
      <c r="W197" s="155"/>
      <c r="X197" s="155"/>
      <c r="Y197" s="155"/>
      <c r="Z197" s="155"/>
      <c r="AA197" s="159"/>
      <c r="AT197" s="160" t="s">
        <v>152</v>
      </c>
      <c r="AU197" s="160" t="s">
        <v>122</v>
      </c>
      <c r="AV197" s="160" t="s">
        <v>122</v>
      </c>
      <c r="AW197" s="160" t="s">
        <v>95</v>
      </c>
      <c r="AX197" s="160" t="s">
        <v>73</v>
      </c>
      <c r="AY197" s="160" t="s">
        <v>144</v>
      </c>
    </row>
    <row r="198" spans="2:51" s="6" customFormat="1" ht="18.75" customHeight="1">
      <c r="B198" s="161"/>
      <c r="C198" s="162"/>
      <c r="D198" s="162"/>
      <c r="E198" s="162"/>
      <c r="F198" s="247" t="s">
        <v>191</v>
      </c>
      <c r="G198" s="248"/>
      <c r="H198" s="248"/>
      <c r="I198" s="248"/>
      <c r="J198" s="162"/>
      <c r="K198" s="163">
        <v>4.08</v>
      </c>
      <c r="L198" s="162"/>
      <c r="M198" s="162"/>
      <c r="N198" s="162"/>
      <c r="O198" s="162"/>
      <c r="P198" s="162"/>
      <c r="Q198" s="162"/>
      <c r="R198" s="164"/>
      <c r="T198" s="165"/>
      <c r="U198" s="162"/>
      <c r="V198" s="162"/>
      <c r="W198" s="162"/>
      <c r="X198" s="162"/>
      <c r="Y198" s="162"/>
      <c r="Z198" s="162"/>
      <c r="AA198" s="166"/>
      <c r="AT198" s="167" t="s">
        <v>152</v>
      </c>
      <c r="AU198" s="167" t="s">
        <v>122</v>
      </c>
      <c r="AV198" s="167" t="s">
        <v>149</v>
      </c>
      <c r="AW198" s="167" t="s">
        <v>95</v>
      </c>
      <c r="AX198" s="167" t="s">
        <v>77</v>
      </c>
      <c r="AY198" s="167" t="s">
        <v>144</v>
      </c>
    </row>
    <row r="199" spans="2:65" s="6" customFormat="1" ht="15.75" customHeight="1">
      <c r="B199" s="23"/>
      <c r="C199" s="168" t="s">
        <v>231</v>
      </c>
      <c r="D199" s="168" t="s">
        <v>232</v>
      </c>
      <c r="E199" s="169" t="s">
        <v>233</v>
      </c>
      <c r="F199" s="249" t="s">
        <v>234</v>
      </c>
      <c r="G199" s="250"/>
      <c r="H199" s="250"/>
      <c r="I199" s="250"/>
      <c r="J199" s="170" t="s">
        <v>223</v>
      </c>
      <c r="K199" s="171">
        <v>4.08</v>
      </c>
      <c r="L199" s="251">
        <v>0</v>
      </c>
      <c r="M199" s="250"/>
      <c r="N199" s="252">
        <f>ROUND($L$199*$K$199,3)</f>
        <v>0</v>
      </c>
      <c r="O199" s="240"/>
      <c r="P199" s="240"/>
      <c r="Q199" s="240"/>
      <c r="R199" s="25"/>
      <c r="T199" s="144"/>
      <c r="U199" s="31" t="s">
        <v>40</v>
      </c>
      <c r="V199" s="24"/>
      <c r="W199" s="145">
        <f>$V$199*$K$199</f>
        <v>0</v>
      </c>
      <c r="X199" s="145">
        <v>1</v>
      </c>
      <c r="Y199" s="145">
        <f>$X$199*$K$199</f>
        <v>4.08</v>
      </c>
      <c r="Z199" s="145">
        <v>0</v>
      </c>
      <c r="AA199" s="146">
        <f>$Z$199*$K$199</f>
        <v>0</v>
      </c>
      <c r="AR199" s="6" t="s">
        <v>180</v>
      </c>
      <c r="AT199" s="6" t="s">
        <v>232</v>
      </c>
      <c r="AU199" s="6" t="s">
        <v>122</v>
      </c>
      <c r="AY199" s="6" t="s">
        <v>144</v>
      </c>
      <c r="BE199" s="88">
        <f>IF($U$199="základná",$N$199,0)</f>
        <v>0</v>
      </c>
      <c r="BF199" s="88">
        <f>IF($U$199="znížená",$N$199,0)</f>
        <v>0</v>
      </c>
      <c r="BG199" s="88">
        <f>IF($U$199="zákl. prenesená",$N$199,0)</f>
        <v>0</v>
      </c>
      <c r="BH199" s="88">
        <f>IF($U$199="zníž. prenesená",$N$199,0)</f>
        <v>0</v>
      </c>
      <c r="BI199" s="88">
        <f>IF($U$199="nulová",$N$199,0)</f>
        <v>0</v>
      </c>
      <c r="BJ199" s="6" t="s">
        <v>122</v>
      </c>
      <c r="BK199" s="147">
        <f>ROUND($L$199*$K$199,3)</f>
        <v>0</v>
      </c>
      <c r="BL199" s="6" t="s">
        <v>149</v>
      </c>
      <c r="BM199" s="6" t="s">
        <v>235</v>
      </c>
    </row>
    <row r="200" spans="2:65" s="6" customFormat="1" ht="27" customHeight="1">
      <c r="B200" s="23"/>
      <c r="C200" s="139" t="s">
        <v>236</v>
      </c>
      <c r="D200" s="139" t="s">
        <v>145</v>
      </c>
      <c r="E200" s="140" t="s">
        <v>237</v>
      </c>
      <c r="F200" s="239" t="s">
        <v>238</v>
      </c>
      <c r="G200" s="240"/>
      <c r="H200" s="240"/>
      <c r="I200" s="240"/>
      <c r="J200" s="141" t="s">
        <v>148</v>
      </c>
      <c r="K200" s="142">
        <v>0.704</v>
      </c>
      <c r="L200" s="241">
        <v>0</v>
      </c>
      <c r="M200" s="240"/>
      <c r="N200" s="242">
        <f>ROUND($L$200*$K$200,3)</f>
        <v>0</v>
      </c>
      <c r="O200" s="240"/>
      <c r="P200" s="240"/>
      <c r="Q200" s="240"/>
      <c r="R200" s="25"/>
      <c r="T200" s="144"/>
      <c r="U200" s="31" t="s">
        <v>40</v>
      </c>
      <c r="V200" s="24"/>
      <c r="W200" s="145">
        <f>$V$200*$K$200</f>
        <v>0</v>
      </c>
      <c r="X200" s="145">
        <v>2.2119</v>
      </c>
      <c r="Y200" s="145">
        <f>$X$200*$K$200</f>
        <v>1.5571776</v>
      </c>
      <c r="Z200" s="145">
        <v>0</v>
      </c>
      <c r="AA200" s="146">
        <f>$Z$200*$K$200</f>
        <v>0</v>
      </c>
      <c r="AR200" s="6" t="s">
        <v>149</v>
      </c>
      <c r="AT200" s="6" t="s">
        <v>145</v>
      </c>
      <c r="AU200" s="6" t="s">
        <v>122</v>
      </c>
      <c r="AY200" s="6" t="s">
        <v>144</v>
      </c>
      <c r="BE200" s="88">
        <f>IF($U$200="základná",$N$200,0)</f>
        <v>0</v>
      </c>
      <c r="BF200" s="88">
        <f>IF($U$200="znížená",$N$200,0)</f>
        <v>0</v>
      </c>
      <c r="BG200" s="88">
        <f>IF($U$200="zákl. prenesená",$N$200,0)</f>
        <v>0</v>
      </c>
      <c r="BH200" s="88">
        <f>IF($U$200="zníž. prenesená",$N$200,0)</f>
        <v>0</v>
      </c>
      <c r="BI200" s="88">
        <f>IF($U$200="nulová",$N$200,0)</f>
        <v>0</v>
      </c>
      <c r="BJ200" s="6" t="s">
        <v>122</v>
      </c>
      <c r="BK200" s="147">
        <f>ROUND($L$200*$K$200,3)</f>
        <v>0</v>
      </c>
      <c r="BL200" s="6" t="s">
        <v>149</v>
      </c>
      <c r="BM200" s="6" t="s">
        <v>239</v>
      </c>
    </row>
    <row r="201" spans="2:51" s="6" customFormat="1" ht="18.75" customHeight="1">
      <c r="B201" s="148"/>
      <c r="C201" s="149"/>
      <c r="D201" s="149"/>
      <c r="E201" s="149"/>
      <c r="F201" s="243" t="s">
        <v>240</v>
      </c>
      <c r="G201" s="244"/>
      <c r="H201" s="244"/>
      <c r="I201" s="244"/>
      <c r="J201" s="149"/>
      <c r="K201" s="149"/>
      <c r="L201" s="149"/>
      <c r="M201" s="149"/>
      <c r="N201" s="149"/>
      <c r="O201" s="149"/>
      <c r="P201" s="149"/>
      <c r="Q201" s="149"/>
      <c r="R201" s="150"/>
      <c r="T201" s="151"/>
      <c r="U201" s="149"/>
      <c r="V201" s="149"/>
      <c r="W201" s="149"/>
      <c r="X201" s="149"/>
      <c r="Y201" s="149"/>
      <c r="Z201" s="149"/>
      <c r="AA201" s="152"/>
      <c r="AT201" s="153" t="s">
        <v>152</v>
      </c>
      <c r="AU201" s="153" t="s">
        <v>122</v>
      </c>
      <c r="AV201" s="153" t="s">
        <v>77</v>
      </c>
      <c r="AW201" s="153" t="s">
        <v>95</v>
      </c>
      <c r="AX201" s="153" t="s">
        <v>73</v>
      </c>
      <c r="AY201" s="153" t="s">
        <v>144</v>
      </c>
    </row>
    <row r="202" spans="2:51" s="6" customFormat="1" ht="18.75" customHeight="1">
      <c r="B202" s="154"/>
      <c r="C202" s="155"/>
      <c r="D202" s="155"/>
      <c r="E202" s="155"/>
      <c r="F202" s="245" t="s">
        <v>241</v>
      </c>
      <c r="G202" s="246"/>
      <c r="H202" s="246"/>
      <c r="I202" s="246"/>
      <c r="J202" s="155"/>
      <c r="K202" s="156">
        <v>0.704</v>
      </c>
      <c r="L202" s="155"/>
      <c r="M202" s="155"/>
      <c r="N202" s="155"/>
      <c r="O202" s="155"/>
      <c r="P202" s="155"/>
      <c r="Q202" s="155"/>
      <c r="R202" s="157"/>
      <c r="T202" s="158"/>
      <c r="U202" s="155"/>
      <c r="V202" s="155"/>
      <c r="W202" s="155"/>
      <c r="X202" s="155"/>
      <c r="Y202" s="155"/>
      <c r="Z202" s="155"/>
      <c r="AA202" s="159"/>
      <c r="AT202" s="160" t="s">
        <v>152</v>
      </c>
      <c r="AU202" s="160" t="s">
        <v>122</v>
      </c>
      <c r="AV202" s="160" t="s">
        <v>122</v>
      </c>
      <c r="AW202" s="160" t="s">
        <v>95</v>
      </c>
      <c r="AX202" s="160" t="s">
        <v>77</v>
      </c>
      <c r="AY202" s="160" t="s">
        <v>144</v>
      </c>
    </row>
    <row r="203" spans="2:65" s="6" customFormat="1" ht="27" customHeight="1">
      <c r="B203" s="23"/>
      <c r="C203" s="139" t="s">
        <v>242</v>
      </c>
      <c r="D203" s="139" t="s">
        <v>145</v>
      </c>
      <c r="E203" s="140" t="s">
        <v>243</v>
      </c>
      <c r="F203" s="239" t="s">
        <v>244</v>
      </c>
      <c r="G203" s="240"/>
      <c r="H203" s="240"/>
      <c r="I203" s="240"/>
      <c r="J203" s="141" t="s">
        <v>245</v>
      </c>
      <c r="K203" s="142">
        <v>7.04</v>
      </c>
      <c r="L203" s="241">
        <v>0</v>
      </c>
      <c r="M203" s="240"/>
      <c r="N203" s="242">
        <f>ROUND($L$203*$K$203,3)</f>
        <v>0</v>
      </c>
      <c r="O203" s="240"/>
      <c r="P203" s="240"/>
      <c r="Q203" s="240"/>
      <c r="R203" s="25"/>
      <c r="T203" s="144"/>
      <c r="U203" s="31" t="s">
        <v>40</v>
      </c>
      <c r="V203" s="24"/>
      <c r="W203" s="145">
        <f>$V$203*$K$203</f>
        <v>0</v>
      </c>
      <c r="X203" s="145">
        <v>0.00281</v>
      </c>
      <c r="Y203" s="145">
        <f>$X$203*$K$203</f>
        <v>0.0197824</v>
      </c>
      <c r="Z203" s="145">
        <v>0</v>
      </c>
      <c r="AA203" s="146">
        <f>$Z$203*$K$203</f>
        <v>0</v>
      </c>
      <c r="AR203" s="6" t="s">
        <v>149</v>
      </c>
      <c r="AT203" s="6" t="s">
        <v>145</v>
      </c>
      <c r="AU203" s="6" t="s">
        <v>122</v>
      </c>
      <c r="AY203" s="6" t="s">
        <v>144</v>
      </c>
      <c r="BE203" s="88">
        <f>IF($U$203="základná",$N$203,0)</f>
        <v>0</v>
      </c>
      <c r="BF203" s="88">
        <f>IF($U$203="znížená",$N$203,0)</f>
        <v>0</v>
      </c>
      <c r="BG203" s="88">
        <f>IF($U$203="zákl. prenesená",$N$203,0)</f>
        <v>0</v>
      </c>
      <c r="BH203" s="88">
        <f>IF($U$203="zníž. prenesená",$N$203,0)</f>
        <v>0</v>
      </c>
      <c r="BI203" s="88">
        <f>IF($U$203="nulová",$N$203,0)</f>
        <v>0</v>
      </c>
      <c r="BJ203" s="6" t="s">
        <v>122</v>
      </c>
      <c r="BK203" s="147">
        <f>ROUND($L$203*$K$203,3)</f>
        <v>0</v>
      </c>
      <c r="BL203" s="6" t="s">
        <v>149</v>
      </c>
      <c r="BM203" s="6" t="s">
        <v>246</v>
      </c>
    </row>
    <row r="204" spans="2:51" s="6" customFormat="1" ht="18.75" customHeight="1">
      <c r="B204" s="148"/>
      <c r="C204" s="149"/>
      <c r="D204" s="149"/>
      <c r="E204" s="149"/>
      <c r="F204" s="243" t="s">
        <v>240</v>
      </c>
      <c r="G204" s="244"/>
      <c r="H204" s="244"/>
      <c r="I204" s="244"/>
      <c r="J204" s="149"/>
      <c r="K204" s="149"/>
      <c r="L204" s="149"/>
      <c r="M204" s="149"/>
      <c r="N204" s="149"/>
      <c r="O204" s="149"/>
      <c r="P204" s="149"/>
      <c r="Q204" s="149"/>
      <c r="R204" s="150"/>
      <c r="T204" s="151"/>
      <c r="U204" s="149"/>
      <c r="V204" s="149"/>
      <c r="W204" s="149"/>
      <c r="X204" s="149"/>
      <c r="Y204" s="149"/>
      <c r="Z204" s="149"/>
      <c r="AA204" s="152"/>
      <c r="AT204" s="153" t="s">
        <v>152</v>
      </c>
      <c r="AU204" s="153" t="s">
        <v>122</v>
      </c>
      <c r="AV204" s="153" t="s">
        <v>77</v>
      </c>
      <c r="AW204" s="153" t="s">
        <v>95</v>
      </c>
      <c r="AX204" s="153" t="s">
        <v>73</v>
      </c>
      <c r="AY204" s="153" t="s">
        <v>144</v>
      </c>
    </row>
    <row r="205" spans="2:51" s="6" customFormat="1" ht="18.75" customHeight="1">
      <c r="B205" s="154"/>
      <c r="C205" s="155"/>
      <c r="D205" s="155"/>
      <c r="E205" s="155"/>
      <c r="F205" s="245" t="s">
        <v>247</v>
      </c>
      <c r="G205" s="246"/>
      <c r="H205" s="246"/>
      <c r="I205" s="246"/>
      <c r="J205" s="155"/>
      <c r="K205" s="156">
        <v>7.04</v>
      </c>
      <c r="L205" s="155"/>
      <c r="M205" s="155"/>
      <c r="N205" s="155"/>
      <c r="O205" s="155"/>
      <c r="P205" s="155"/>
      <c r="Q205" s="155"/>
      <c r="R205" s="157"/>
      <c r="T205" s="158"/>
      <c r="U205" s="155"/>
      <c r="V205" s="155"/>
      <c r="W205" s="155"/>
      <c r="X205" s="155"/>
      <c r="Y205" s="155"/>
      <c r="Z205" s="155"/>
      <c r="AA205" s="159"/>
      <c r="AT205" s="160" t="s">
        <v>152</v>
      </c>
      <c r="AU205" s="160" t="s">
        <v>122</v>
      </c>
      <c r="AV205" s="160" t="s">
        <v>122</v>
      </c>
      <c r="AW205" s="160" t="s">
        <v>95</v>
      </c>
      <c r="AX205" s="160" t="s">
        <v>77</v>
      </c>
      <c r="AY205" s="160" t="s">
        <v>144</v>
      </c>
    </row>
    <row r="206" spans="2:65" s="6" customFormat="1" ht="27" customHeight="1">
      <c r="B206" s="23"/>
      <c r="C206" s="139" t="s">
        <v>248</v>
      </c>
      <c r="D206" s="139" t="s">
        <v>145</v>
      </c>
      <c r="E206" s="140" t="s">
        <v>249</v>
      </c>
      <c r="F206" s="239" t="s">
        <v>250</v>
      </c>
      <c r="G206" s="240"/>
      <c r="H206" s="240"/>
      <c r="I206" s="240"/>
      <c r="J206" s="141" t="s">
        <v>245</v>
      </c>
      <c r="K206" s="142">
        <v>7.04</v>
      </c>
      <c r="L206" s="241">
        <v>0</v>
      </c>
      <c r="M206" s="240"/>
      <c r="N206" s="242">
        <f>ROUND($L$206*$K$206,3)</f>
        <v>0</v>
      </c>
      <c r="O206" s="240"/>
      <c r="P206" s="240"/>
      <c r="Q206" s="240"/>
      <c r="R206" s="25"/>
      <c r="T206" s="144"/>
      <c r="U206" s="31" t="s">
        <v>40</v>
      </c>
      <c r="V206" s="24"/>
      <c r="W206" s="145">
        <f>$V$206*$K$206</f>
        <v>0</v>
      </c>
      <c r="X206" s="145">
        <v>0</v>
      </c>
      <c r="Y206" s="145">
        <f>$X$206*$K$206</f>
        <v>0</v>
      </c>
      <c r="Z206" s="145">
        <v>0</v>
      </c>
      <c r="AA206" s="146">
        <f>$Z$206*$K$206</f>
        <v>0</v>
      </c>
      <c r="AR206" s="6" t="s">
        <v>149</v>
      </c>
      <c r="AT206" s="6" t="s">
        <v>145</v>
      </c>
      <c r="AU206" s="6" t="s">
        <v>122</v>
      </c>
      <c r="AY206" s="6" t="s">
        <v>144</v>
      </c>
      <c r="BE206" s="88">
        <f>IF($U$206="základná",$N$206,0)</f>
        <v>0</v>
      </c>
      <c r="BF206" s="88">
        <f>IF($U$206="znížená",$N$206,0)</f>
        <v>0</v>
      </c>
      <c r="BG206" s="88">
        <f>IF($U$206="zákl. prenesená",$N$206,0)</f>
        <v>0</v>
      </c>
      <c r="BH206" s="88">
        <f>IF($U$206="zníž. prenesená",$N$206,0)</f>
        <v>0</v>
      </c>
      <c r="BI206" s="88">
        <f>IF($U$206="nulová",$N$206,0)</f>
        <v>0</v>
      </c>
      <c r="BJ206" s="6" t="s">
        <v>122</v>
      </c>
      <c r="BK206" s="147">
        <f>ROUND($L$206*$K$206,3)</f>
        <v>0</v>
      </c>
      <c r="BL206" s="6" t="s">
        <v>149</v>
      </c>
      <c r="BM206" s="6" t="s">
        <v>251</v>
      </c>
    </row>
    <row r="207" spans="2:65" s="6" customFormat="1" ht="27" customHeight="1">
      <c r="B207" s="23"/>
      <c r="C207" s="139" t="s">
        <v>252</v>
      </c>
      <c r="D207" s="139" t="s">
        <v>145</v>
      </c>
      <c r="E207" s="140" t="s">
        <v>253</v>
      </c>
      <c r="F207" s="239" t="s">
        <v>254</v>
      </c>
      <c r="G207" s="240"/>
      <c r="H207" s="240"/>
      <c r="I207" s="240"/>
      <c r="J207" s="141" t="s">
        <v>223</v>
      </c>
      <c r="K207" s="142">
        <v>0.07</v>
      </c>
      <c r="L207" s="241">
        <v>0</v>
      </c>
      <c r="M207" s="240"/>
      <c r="N207" s="242">
        <f>ROUND($L$207*$K$207,3)</f>
        <v>0</v>
      </c>
      <c r="O207" s="240"/>
      <c r="P207" s="240"/>
      <c r="Q207" s="240"/>
      <c r="R207" s="25"/>
      <c r="T207" s="144"/>
      <c r="U207" s="31" t="s">
        <v>40</v>
      </c>
      <c r="V207" s="24"/>
      <c r="W207" s="145">
        <f>$V$207*$K$207</f>
        <v>0</v>
      </c>
      <c r="X207" s="145">
        <v>1.02026</v>
      </c>
      <c r="Y207" s="145">
        <f>$X$207*$K$207</f>
        <v>0.0714182</v>
      </c>
      <c r="Z207" s="145">
        <v>0</v>
      </c>
      <c r="AA207" s="146">
        <f>$Z$207*$K$207</f>
        <v>0</v>
      </c>
      <c r="AR207" s="6" t="s">
        <v>149</v>
      </c>
      <c r="AT207" s="6" t="s">
        <v>145</v>
      </c>
      <c r="AU207" s="6" t="s">
        <v>122</v>
      </c>
      <c r="AY207" s="6" t="s">
        <v>144</v>
      </c>
      <c r="BE207" s="88">
        <f>IF($U$207="základná",$N$207,0)</f>
        <v>0</v>
      </c>
      <c r="BF207" s="88">
        <f>IF($U$207="znížená",$N$207,0)</f>
        <v>0</v>
      </c>
      <c r="BG207" s="88">
        <f>IF($U$207="zákl. prenesená",$N$207,0)</f>
        <v>0</v>
      </c>
      <c r="BH207" s="88">
        <f>IF($U$207="zníž. prenesená",$N$207,0)</f>
        <v>0</v>
      </c>
      <c r="BI207" s="88">
        <f>IF($U$207="nulová",$N$207,0)</f>
        <v>0</v>
      </c>
      <c r="BJ207" s="6" t="s">
        <v>122</v>
      </c>
      <c r="BK207" s="147">
        <f>ROUND($L$207*$K$207,3)</f>
        <v>0</v>
      </c>
      <c r="BL207" s="6" t="s">
        <v>149</v>
      </c>
      <c r="BM207" s="6" t="s">
        <v>255</v>
      </c>
    </row>
    <row r="208" spans="2:51" s="6" customFormat="1" ht="18.75" customHeight="1">
      <c r="B208" s="148"/>
      <c r="C208" s="149"/>
      <c r="D208" s="149"/>
      <c r="E208" s="149"/>
      <c r="F208" s="243" t="s">
        <v>240</v>
      </c>
      <c r="G208" s="244"/>
      <c r="H208" s="244"/>
      <c r="I208" s="244"/>
      <c r="J208" s="149"/>
      <c r="K208" s="149"/>
      <c r="L208" s="149"/>
      <c r="M208" s="149"/>
      <c r="N208" s="149"/>
      <c r="O208" s="149"/>
      <c r="P208" s="149"/>
      <c r="Q208" s="149"/>
      <c r="R208" s="150"/>
      <c r="T208" s="151"/>
      <c r="U208" s="149"/>
      <c r="V208" s="149"/>
      <c r="W208" s="149"/>
      <c r="X208" s="149"/>
      <c r="Y208" s="149"/>
      <c r="Z208" s="149"/>
      <c r="AA208" s="152"/>
      <c r="AT208" s="153" t="s">
        <v>152</v>
      </c>
      <c r="AU208" s="153" t="s">
        <v>122</v>
      </c>
      <c r="AV208" s="153" t="s">
        <v>77</v>
      </c>
      <c r="AW208" s="153" t="s">
        <v>95</v>
      </c>
      <c r="AX208" s="153" t="s">
        <v>73</v>
      </c>
      <c r="AY208" s="153" t="s">
        <v>144</v>
      </c>
    </row>
    <row r="209" spans="2:51" s="6" customFormat="1" ht="18.75" customHeight="1">
      <c r="B209" s="154"/>
      <c r="C209" s="155"/>
      <c r="D209" s="155"/>
      <c r="E209" s="155"/>
      <c r="F209" s="245" t="s">
        <v>256</v>
      </c>
      <c r="G209" s="246"/>
      <c r="H209" s="246"/>
      <c r="I209" s="246"/>
      <c r="J209" s="155"/>
      <c r="K209" s="156">
        <v>0.07</v>
      </c>
      <c r="L209" s="155"/>
      <c r="M209" s="155"/>
      <c r="N209" s="155"/>
      <c r="O209" s="155"/>
      <c r="P209" s="155"/>
      <c r="Q209" s="155"/>
      <c r="R209" s="157"/>
      <c r="T209" s="158"/>
      <c r="U209" s="155"/>
      <c r="V209" s="155"/>
      <c r="W209" s="155"/>
      <c r="X209" s="155"/>
      <c r="Y209" s="155"/>
      <c r="Z209" s="155"/>
      <c r="AA209" s="159"/>
      <c r="AT209" s="160" t="s">
        <v>152</v>
      </c>
      <c r="AU209" s="160" t="s">
        <v>122</v>
      </c>
      <c r="AV209" s="160" t="s">
        <v>122</v>
      </c>
      <c r="AW209" s="160" t="s">
        <v>95</v>
      </c>
      <c r="AX209" s="160" t="s">
        <v>77</v>
      </c>
      <c r="AY209" s="160" t="s">
        <v>144</v>
      </c>
    </row>
    <row r="210" spans="2:65" s="6" customFormat="1" ht="39" customHeight="1">
      <c r="B210" s="23"/>
      <c r="C210" s="139" t="s">
        <v>8</v>
      </c>
      <c r="D210" s="139" t="s">
        <v>145</v>
      </c>
      <c r="E210" s="140" t="s">
        <v>257</v>
      </c>
      <c r="F210" s="239" t="s">
        <v>258</v>
      </c>
      <c r="G210" s="240"/>
      <c r="H210" s="240"/>
      <c r="I210" s="240"/>
      <c r="J210" s="141" t="s">
        <v>245</v>
      </c>
      <c r="K210" s="142">
        <v>122.695</v>
      </c>
      <c r="L210" s="241">
        <v>0</v>
      </c>
      <c r="M210" s="240"/>
      <c r="N210" s="242">
        <f>ROUND($L$210*$K$210,3)</f>
        <v>0</v>
      </c>
      <c r="O210" s="240"/>
      <c r="P210" s="240"/>
      <c r="Q210" s="240"/>
      <c r="R210" s="25"/>
      <c r="T210" s="144"/>
      <c r="U210" s="31" t="s">
        <v>40</v>
      </c>
      <c r="V210" s="24"/>
      <c r="W210" s="145">
        <f>$V$210*$K$210</f>
        <v>0</v>
      </c>
      <c r="X210" s="145">
        <v>0.07003</v>
      </c>
      <c r="Y210" s="145">
        <f>$X$210*$K$210</f>
        <v>8.59233085</v>
      </c>
      <c r="Z210" s="145">
        <v>0</v>
      </c>
      <c r="AA210" s="146">
        <f>$Z$210*$K$210</f>
        <v>0</v>
      </c>
      <c r="AR210" s="6" t="s">
        <v>149</v>
      </c>
      <c r="AT210" s="6" t="s">
        <v>145</v>
      </c>
      <c r="AU210" s="6" t="s">
        <v>122</v>
      </c>
      <c r="AY210" s="6" t="s">
        <v>144</v>
      </c>
      <c r="BE210" s="88">
        <f>IF($U$210="základná",$N$210,0)</f>
        <v>0</v>
      </c>
      <c r="BF210" s="88">
        <f>IF($U$210="znížená",$N$210,0)</f>
        <v>0</v>
      </c>
      <c r="BG210" s="88">
        <f>IF($U$210="zákl. prenesená",$N$210,0)</f>
        <v>0</v>
      </c>
      <c r="BH210" s="88">
        <f>IF($U$210="zníž. prenesená",$N$210,0)</f>
        <v>0</v>
      </c>
      <c r="BI210" s="88">
        <f>IF($U$210="nulová",$N$210,0)</f>
        <v>0</v>
      </c>
      <c r="BJ210" s="6" t="s">
        <v>122</v>
      </c>
      <c r="BK210" s="147">
        <f>ROUND($L$210*$K$210,3)</f>
        <v>0</v>
      </c>
      <c r="BL210" s="6" t="s">
        <v>149</v>
      </c>
      <c r="BM210" s="6" t="s">
        <v>259</v>
      </c>
    </row>
    <row r="211" spans="2:51" s="6" customFormat="1" ht="18.75" customHeight="1">
      <c r="B211" s="148"/>
      <c r="C211" s="149"/>
      <c r="D211" s="149"/>
      <c r="E211" s="149"/>
      <c r="F211" s="243" t="s">
        <v>214</v>
      </c>
      <c r="G211" s="244"/>
      <c r="H211" s="244"/>
      <c r="I211" s="244"/>
      <c r="J211" s="149"/>
      <c r="K211" s="149"/>
      <c r="L211" s="149"/>
      <c r="M211" s="149"/>
      <c r="N211" s="149"/>
      <c r="O211" s="149"/>
      <c r="P211" s="149"/>
      <c r="Q211" s="149"/>
      <c r="R211" s="150"/>
      <c r="T211" s="151"/>
      <c r="U211" s="149"/>
      <c r="V211" s="149"/>
      <c r="W211" s="149"/>
      <c r="X211" s="149"/>
      <c r="Y211" s="149"/>
      <c r="Z211" s="149"/>
      <c r="AA211" s="152"/>
      <c r="AT211" s="153" t="s">
        <v>152</v>
      </c>
      <c r="AU211" s="153" t="s">
        <v>122</v>
      </c>
      <c r="AV211" s="153" t="s">
        <v>77</v>
      </c>
      <c r="AW211" s="153" t="s">
        <v>95</v>
      </c>
      <c r="AX211" s="153" t="s">
        <v>73</v>
      </c>
      <c r="AY211" s="153" t="s">
        <v>144</v>
      </c>
    </row>
    <row r="212" spans="2:51" s="6" customFormat="1" ht="18.75" customHeight="1">
      <c r="B212" s="154"/>
      <c r="C212" s="155"/>
      <c r="D212" s="155"/>
      <c r="E212" s="155"/>
      <c r="F212" s="245" t="s">
        <v>260</v>
      </c>
      <c r="G212" s="246"/>
      <c r="H212" s="246"/>
      <c r="I212" s="246"/>
      <c r="J212" s="155"/>
      <c r="K212" s="156">
        <v>25.175</v>
      </c>
      <c r="L212" s="155"/>
      <c r="M212" s="155"/>
      <c r="N212" s="155"/>
      <c r="O212" s="155"/>
      <c r="P212" s="155"/>
      <c r="Q212" s="155"/>
      <c r="R212" s="157"/>
      <c r="T212" s="158"/>
      <c r="U212" s="155"/>
      <c r="V212" s="155"/>
      <c r="W212" s="155"/>
      <c r="X212" s="155"/>
      <c r="Y212" s="155"/>
      <c r="Z212" s="155"/>
      <c r="AA212" s="159"/>
      <c r="AT212" s="160" t="s">
        <v>152</v>
      </c>
      <c r="AU212" s="160" t="s">
        <v>122</v>
      </c>
      <c r="AV212" s="160" t="s">
        <v>122</v>
      </c>
      <c r="AW212" s="160" t="s">
        <v>95</v>
      </c>
      <c r="AX212" s="160" t="s">
        <v>73</v>
      </c>
      <c r="AY212" s="160" t="s">
        <v>144</v>
      </c>
    </row>
    <row r="213" spans="2:51" s="6" customFormat="1" ht="18.75" customHeight="1">
      <c r="B213" s="148"/>
      <c r="C213" s="149"/>
      <c r="D213" s="149"/>
      <c r="E213" s="149"/>
      <c r="F213" s="243" t="s">
        <v>208</v>
      </c>
      <c r="G213" s="244"/>
      <c r="H213" s="244"/>
      <c r="I213" s="244"/>
      <c r="J213" s="149"/>
      <c r="K213" s="149"/>
      <c r="L213" s="149"/>
      <c r="M213" s="149"/>
      <c r="N213" s="149"/>
      <c r="O213" s="149"/>
      <c r="P213" s="149"/>
      <c r="Q213" s="149"/>
      <c r="R213" s="150"/>
      <c r="T213" s="151"/>
      <c r="U213" s="149"/>
      <c r="V213" s="149"/>
      <c r="W213" s="149"/>
      <c r="X213" s="149"/>
      <c r="Y213" s="149"/>
      <c r="Z213" s="149"/>
      <c r="AA213" s="152"/>
      <c r="AT213" s="153" t="s">
        <v>152</v>
      </c>
      <c r="AU213" s="153" t="s">
        <v>122</v>
      </c>
      <c r="AV213" s="153" t="s">
        <v>77</v>
      </c>
      <c r="AW213" s="153" t="s">
        <v>95</v>
      </c>
      <c r="AX213" s="153" t="s">
        <v>73</v>
      </c>
      <c r="AY213" s="153" t="s">
        <v>144</v>
      </c>
    </row>
    <row r="214" spans="2:51" s="6" customFormat="1" ht="18.75" customHeight="1">
      <c r="B214" s="154"/>
      <c r="C214" s="155"/>
      <c r="D214" s="155"/>
      <c r="E214" s="155"/>
      <c r="F214" s="245" t="s">
        <v>261</v>
      </c>
      <c r="G214" s="246"/>
      <c r="H214" s="246"/>
      <c r="I214" s="246"/>
      <c r="J214" s="155"/>
      <c r="K214" s="156">
        <v>77.52</v>
      </c>
      <c r="L214" s="155"/>
      <c r="M214" s="155"/>
      <c r="N214" s="155"/>
      <c r="O214" s="155"/>
      <c r="P214" s="155"/>
      <c r="Q214" s="155"/>
      <c r="R214" s="157"/>
      <c r="T214" s="158"/>
      <c r="U214" s="155"/>
      <c r="V214" s="155"/>
      <c r="W214" s="155"/>
      <c r="X214" s="155"/>
      <c r="Y214" s="155"/>
      <c r="Z214" s="155"/>
      <c r="AA214" s="159"/>
      <c r="AT214" s="160" t="s">
        <v>152</v>
      </c>
      <c r="AU214" s="160" t="s">
        <v>122</v>
      </c>
      <c r="AV214" s="160" t="s">
        <v>122</v>
      </c>
      <c r="AW214" s="160" t="s">
        <v>95</v>
      </c>
      <c r="AX214" s="160" t="s">
        <v>73</v>
      </c>
      <c r="AY214" s="160" t="s">
        <v>144</v>
      </c>
    </row>
    <row r="215" spans="2:51" s="6" customFormat="1" ht="18.75" customHeight="1">
      <c r="B215" s="148"/>
      <c r="C215" s="149"/>
      <c r="D215" s="149"/>
      <c r="E215" s="149"/>
      <c r="F215" s="243" t="s">
        <v>262</v>
      </c>
      <c r="G215" s="244"/>
      <c r="H215" s="244"/>
      <c r="I215" s="244"/>
      <c r="J215" s="149"/>
      <c r="K215" s="149"/>
      <c r="L215" s="149"/>
      <c r="M215" s="149"/>
      <c r="N215" s="149"/>
      <c r="O215" s="149"/>
      <c r="P215" s="149"/>
      <c r="Q215" s="149"/>
      <c r="R215" s="150"/>
      <c r="T215" s="151"/>
      <c r="U215" s="149"/>
      <c r="V215" s="149"/>
      <c r="W215" s="149"/>
      <c r="X215" s="149"/>
      <c r="Y215" s="149"/>
      <c r="Z215" s="149"/>
      <c r="AA215" s="152"/>
      <c r="AT215" s="153" t="s">
        <v>152</v>
      </c>
      <c r="AU215" s="153" t="s">
        <v>122</v>
      </c>
      <c r="AV215" s="153" t="s">
        <v>77</v>
      </c>
      <c r="AW215" s="153" t="s">
        <v>95</v>
      </c>
      <c r="AX215" s="153" t="s">
        <v>73</v>
      </c>
      <c r="AY215" s="153" t="s">
        <v>144</v>
      </c>
    </row>
    <row r="216" spans="2:51" s="6" customFormat="1" ht="18.75" customHeight="1">
      <c r="B216" s="154"/>
      <c r="C216" s="155"/>
      <c r="D216" s="155"/>
      <c r="E216" s="155"/>
      <c r="F216" s="245" t="s">
        <v>8</v>
      </c>
      <c r="G216" s="246"/>
      <c r="H216" s="246"/>
      <c r="I216" s="246"/>
      <c r="J216" s="155"/>
      <c r="K216" s="156">
        <v>20</v>
      </c>
      <c r="L216" s="155"/>
      <c r="M216" s="155"/>
      <c r="N216" s="155"/>
      <c r="O216" s="155"/>
      <c r="P216" s="155"/>
      <c r="Q216" s="155"/>
      <c r="R216" s="157"/>
      <c r="T216" s="158"/>
      <c r="U216" s="155"/>
      <c r="V216" s="155"/>
      <c r="W216" s="155"/>
      <c r="X216" s="155"/>
      <c r="Y216" s="155"/>
      <c r="Z216" s="155"/>
      <c r="AA216" s="159"/>
      <c r="AT216" s="160" t="s">
        <v>152</v>
      </c>
      <c r="AU216" s="160" t="s">
        <v>122</v>
      </c>
      <c r="AV216" s="160" t="s">
        <v>122</v>
      </c>
      <c r="AW216" s="160" t="s">
        <v>95</v>
      </c>
      <c r="AX216" s="160" t="s">
        <v>73</v>
      </c>
      <c r="AY216" s="160" t="s">
        <v>144</v>
      </c>
    </row>
    <row r="217" spans="2:51" s="6" customFormat="1" ht="18.75" customHeight="1">
      <c r="B217" s="161"/>
      <c r="C217" s="162"/>
      <c r="D217" s="162"/>
      <c r="E217" s="162"/>
      <c r="F217" s="247" t="s">
        <v>191</v>
      </c>
      <c r="G217" s="248"/>
      <c r="H217" s="248"/>
      <c r="I217" s="248"/>
      <c r="J217" s="162"/>
      <c r="K217" s="163">
        <v>122.695</v>
      </c>
      <c r="L217" s="162"/>
      <c r="M217" s="162"/>
      <c r="N217" s="162"/>
      <c r="O217" s="162"/>
      <c r="P217" s="162"/>
      <c r="Q217" s="162"/>
      <c r="R217" s="164"/>
      <c r="T217" s="165"/>
      <c r="U217" s="162"/>
      <c r="V217" s="162"/>
      <c r="W217" s="162"/>
      <c r="X217" s="162"/>
      <c r="Y217" s="162"/>
      <c r="Z217" s="162"/>
      <c r="AA217" s="166"/>
      <c r="AT217" s="167" t="s">
        <v>152</v>
      </c>
      <c r="AU217" s="167" t="s">
        <v>122</v>
      </c>
      <c r="AV217" s="167" t="s">
        <v>149</v>
      </c>
      <c r="AW217" s="167" t="s">
        <v>95</v>
      </c>
      <c r="AX217" s="167" t="s">
        <v>77</v>
      </c>
      <c r="AY217" s="167" t="s">
        <v>144</v>
      </c>
    </row>
    <row r="218" spans="2:65" s="6" customFormat="1" ht="39" customHeight="1">
      <c r="B218" s="23"/>
      <c r="C218" s="139" t="s">
        <v>263</v>
      </c>
      <c r="D218" s="139" t="s">
        <v>145</v>
      </c>
      <c r="E218" s="140" t="s">
        <v>264</v>
      </c>
      <c r="F218" s="239" t="s">
        <v>265</v>
      </c>
      <c r="G218" s="240"/>
      <c r="H218" s="240"/>
      <c r="I218" s="240"/>
      <c r="J218" s="141" t="s">
        <v>245</v>
      </c>
      <c r="K218" s="142">
        <v>177.76</v>
      </c>
      <c r="L218" s="241">
        <v>0</v>
      </c>
      <c r="M218" s="240"/>
      <c r="N218" s="242">
        <f>ROUND($L$218*$K$218,3)</f>
        <v>0</v>
      </c>
      <c r="O218" s="240"/>
      <c r="P218" s="240"/>
      <c r="Q218" s="240"/>
      <c r="R218" s="25"/>
      <c r="T218" s="144"/>
      <c r="U218" s="31" t="s">
        <v>40</v>
      </c>
      <c r="V218" s="24"/>
      <c r="W218" s="145">
        <f>$V$218*$K$218</f>
        <v>0</v>
      </c>
      <c r="X218" s="145">
        <v>0.08746</v>
      </c>
      <c r="Y218" s="145">
        <f>$X$218*$K$218</f>
        <v>15.546889599999998</v>
      </c>
      <c r="Z218" s="145">
        <v>0</v>
      </c>
      <c r="AA218" s="146">
        <f>$Z$218*$K$218</f>
        <v>0</v>
      </c>
      <c r="AR218" s="6" t="s">
        <v>149</v>
      </c>
      <c r="AT218" s="6" t="s">
        <v>145</v>
      </c>
      <c r="AU218" s="6" t="s">
        <v>122</v>
      </c>
      <c r="AY218" s="6" t="s">
        <v>144</v>
      </c>
      <c r="BE218" s="88">
        <f>IF($U$218="základná",$N$218,0)</f>
        <v>0</v>
      </c>
      <c r="BF218" s="88">
        <f>IF($U$218="znížená",$N$218,0)</f>
        <v>0</v>
      </c>
      <c r="BG218" s="88">
        <f>IF($U$218="zákl. prenesená",$N$218,0)</f>
        <v>0</v>
      </c>
      <c r="BH218" s="88">
        <f>IF($U$218="zníž. prenesená",$N$218,0)</f>
        <v>0</v>
      </c>
      <c r="BI218" s="88">
        <f>IF($U$218="nulová",$N$218,0)</f>
        <v>0</v>
      </c>
      <c r="BJ218" s="6" t="s">
        <v>122</v>
      </c>
      <c r="BK218" s="147">
        <f>ROUND($L$218*$K$218,3)</f>
        <v>0</v>
      </c>
      <c r="BL218" s="6" t="s">
        <v>149</v>
      </c>
      <c r="BM218" s="6" t="s">
        <v>266</v>
      </c>
    </row>
    <row r="219" spans="2:51" s="6" customFormat="1" ht="18.75" customHeight="1">
      <c r="B219" s="148"/>
      <c r="C219" s="149"/>
      <c r="D219" s="149"/>
      <c r="E219" s="149"/>
      <c r="F219" s="243" t="s">
        <v>208</v>
      </c>
      <c r="G219" s="244"/>
      <c r="H219" s="244"/>
      <c r="I219" s="244"/>
      <c r="J219" s="149"/>
      <c r="K219" s="149"/>
      <c r="L219" s="149"/>
      <c r="M219" s="149"/>
      <c r="N219" s="149"/>
      <c r="O219" s="149"/>
      <c r="P219" s="149"/>
      <c r="Q219" s="149"/>
      <c r="R219" s="150"/>
      <c r="T219" s="151"/>
      <c r="U219" s="149"/>
      <c r="V219" s="149"/>
      <c r="W219" s="149"/>
      <c r="X219" s="149"/>
      <c r="Y219" s="149"/>
      <c r="Z219" s="149"/>
      <c r="AA219" s="152"/>
      <c r="AT219" s="153" t="s">
        <v>152</v>
      </c>
      <c r="AU219" s="153" t="s">
        <v>122</v>
      </c>
      <c r="AV219" s="153" t="s">
        <v>77</v>
      </c>
      <c r="AW219" s="153" t="s">
        <v>95</v>
      </c>
      <c r="AX219" s="153" t="s">
        <v>73</v>
      </c>
      <c r="AY219" s="153" t="s">
        <v>144</v>
      </c>
    </row>
    <row r="220" spans="2:51" s="6" customFormat="1" ht="18.75" customHeight="1">
      <c r="B220" s="154"/>
      <c r="C220" s="155"/>
      <c r="D220" s="155"/>
      <c r="E220" s="155"/>
      <c r="F220" s="245" t="s">
        <v>267</v>
      </c>
      <c r="G220" s="246"/>
      <c r="H220" s="246"/>
      <c r="I220" s="246"/>
      <c r="J220" s="155"/>
      <c r="K220" s="156">
        <v>80.84</v>
      </c>
      <c r="L220" s="155"/>
      <c r="M220" s="155"/>
      <c r="N220" s="155"/>
      <c r="O220" s="155"/>
      <c r="P220" s="155"/>
      <c r="Q220" s="155"/>
      <c r="R220" s="157"/>
      <c r="T220" s="158"/>
      <c r="U220" s="155"/>
      <c r="V220" s="155"/>
      <c r="W220" s="155"/>
      <c r="X220" s="155"/>
      <c r="Y220" s="155"/>
      <c r="Z220" s="155"/>
      <c r="AA220" s="159"/>
      <c r="AT220" s="160" t="s">
        <v>152</v>
      </c>
      <c r="AU220" s="160" t="s">
        <v>122</v>
      </c>
      <c r="AV220" s="160" t="s">
        <v>122</v>
      </c>
      <c r="AW220" s="160" t="s">
        <v>95</v>
      </c>
      <c r="AX220" s="160" t="s">
        <v>73</v>
      </c>
      <c r="AY220" s="160" t="s">
        <v>144</v>
      </c>
    </row>
    <row r="221" spans="2:51" s="6" customFormat="1" ht="18.75" customHeight="1">
      <c r="B221" s="148"/>
      <c r="C221" s="149"/>
      <c r="D221" s="149"/>
      <c r="E221" s="149"/>
      <c r="F221" s="243" t="s">
        <v>268</v>
      </c>
      <c r="G221" s="244"/>
      <c r="H221" s="244"/>
      <c r="I221" s="244"/>
      <c r="J221" s="149"/>
      <c r="K221" s="149"/>
      <c r="L221" s="149"/>
      <c r="M221" s="149"/>
      <c r="N221" s="149"/>
      <c r="O221" s="149"/>
      <c r="P221" s="149"/>
      <c r="Q221" s="149"/>
      <c r="R221" s="150"/>
      <c r="T221" s="151"/>
      <c r="U221" s="149"/>
      <c r="V221" s="149"/>
      <c r="W221" s="149"/>
      <c r="X221" s="149"/>
      <c r="Y221" s="149"/>
      <c r="Z221" s="149"/>
      <c r="AA221" s="152"/>
      <c r="AT221" s="153" t="s">
        <v>152</v>
      </c>
      <c r="AU221" s="153" t="s">
        <v>122</v>
      </c>
      <c r="AV221" s="153" t="s">
        <v>77</v>
      </c>
      <c r="AW221" s="153" t="s">
        <v>95</v>
      </c>
      <c r="AX221" s="153" t="s">
        <v>73</v>
      </c>
      <c r="AY221" s="153" t="s">
        <v>144</v>
      </c>
    </row>
    <row r="222" spans="2:51" s="6" customFormat="1" ht="18.75" customHeight="1">
      <c r="B222" s="154"/>
      <c r="C222" s="155"/>
      <c r="D222" s="155"/>
      <c r="E222" s="155"/>
      <c r="F222" s="245" t="s">
        <v>269</v>
      </c>
      <c r="G222" s="246"/>
      <c r="H222" s="246"/>
      <c r="I222" s="246"/>
      <c r="J222" s="155"/>
      <c r="K222" s="156">
        <v>96.92</v>
      </c>
      <c r="L222" s="155"/>
      <c r="M222" s="155"/>
      <c r="N222" s="155"/>
      <c r="O222" s="155"/>
      <c r="P222" s="155"/>
      <c r="Q222" s="155"/>
      <c r="R222" s="157"/>
      <c r="T222" s="158"/>
      <c r="U222" s="155"/>
      <c r="V222" s="155"/>
      <c r="W222" s="155"/>
      <c r="X222" s="155"/>
      <c r="Y222" s="155"/>
      <c r="Z222" s="155"/>
      <c r="AA222" s="159"/>
      <c r="AT222" s="160" t="s">
        <v>152</v>
      </c>
      <c r="AU222" s="160" t="s">
        <v>122</v>
      </c>
      <c r="AV222" s="160" t="s">
        <v>122</v>
      </c>
      <c r="AW222" s="160" t="s">
        <v>95</v>
      </c>
      <c r="AX222" s="160" t="s">
        <v>73</v>
      </c>
      <c r="AY222" s="160" t="s">
        <v>144</v>
      </c>
    </row>
    <row r="223" spans="2:51" s="6" customFormat="1" ht="18.75" customHeight="1">
      <c r="B223" s="161"/>
      <c r="C223" s="162"/>
      <c r="D223" s="162"/>
      <c r="E223" s="162"/>
      <c r="F223" s="247" t="s">
        <v>191</v>
      </c>
      <c r="G223" s="248"/>
      <c r="H223" s="248"/>
      <c r="I223" s="248"/>
      <c r="J223" s="162"/>
      <c r="K223" s="163">
        <v>177.76</v>
      </c>
      <c r="L223" s="162"/>
      <c r="M223" s="162"/>
      <c r="N223" s="162"/>
      <c r="O223" s="162"/>
      <c r="P223" s="162"/>
      <c r="Q223" s="162"/>
      <c r="R223" s="164"/>
      <c r="T223" s="165"/>
      <c r="U223" s="162"/>
      <c r="V223" s="162"/>
      <c r="W223" s="162"/>
      <c r="X223" s="162"/>
      <c r="Y223" s="162"/>
      <c r="Z223" s="162"/>
      <c r="AA223" s="166"/>
      <c r="AT223" s="167" t="s">
        <v>152</v>
      </c>
      <c r="AU223" s="167" t="s">
        <v>122</v>
      </c>
      <c r="AV223" s="167" t="s">
        <v>149</v>
      </c>
      <c r="AW223" s="167" t="s">
        <v>95</v>
      </c>
      <c r="AX223" s="167" t="s">
        <v>77</v>
      </c>
      <c r="AY223" s="167" t="s">
        <v>144</v>
      </c>
    </row>
    <row r="224" spans="2:65" s="6" customFormat="1" ht="27" customHeight="1">
      <c r="B224" s="23"/>
      <c r="C224" s="139" t="s">
        <v>270</v>
      </c>
      <c r="D224" s="139" t="s">
        <v>145</v>
      </c>
      <c r="E224" s="140" t="s">
        <v>271</v>
      </c>
      <c r="F224" s="239" t="s">
        <v>272</v>
      </c>
      <c r="G224" s="240"/>
      <c r="H224" s="240"/>
      <c r="I224" s="240"/>
      <c r="J224" s="141" t="s">
        <v>273</v>
      </c>
      <c r="K224" s="142">
        <v>300</v>
      </c>
      <c r="L224" s="241">
        <v>0</v>
      </c>
      <c r="M224" s="240"/>
      <c r="N224" s="242">
        <f>ROUND($L$224*$K$224,3)</f>
        <v>0</v>
      </c>
      <c r="O224" s="240"/>
      <c r="P224" s="240"/>
      <c r="Q224" s="240"/>
      <c r="R224" s="25"/>
      <c r="T224" s="144"/>
      <c r="U224" s="31" t="s">
        <v>40</v>
      </c>
      <c r="V224" s="24"/>
      <c r="W224" s="145">
        <f>$V$224*$K$224</f>
        <v>0</v>
      </c>
      <c r="X224" s="145">
        <v>0.00724</v>
      </c>
      <c r="Y224" s="145">
        <f>$X$224*$K$224</f>
        <v>2.172</v>
      </c>
      <c r="Z224" s="145">
        <v>0</v>
      </c>
      <c r="AA224" s="146">
        <f>$Z$224*$K$224</f>
        <v>0</v>
      </c>
      <c r="AR224" s="6" t="s">
        <v>149</v>
      </c>
      <c r="AT224" s="6" t="s">
        <v>145</v>
      </c>
      <c r="AU224" s="6" t="s">
        <v>122</v>
      </c>
      <c r="AY224" s="6" t="s">
        <v>144</v>
      </c>
      <c r="BE224" s="88">
        <f>IF($U$224="základná",$N$224,0)</f>
        <v>0</v>
      </c>
      <c r="BF224" s="88">
        <f>IF($U$224="znížená",$N$224,0)</f>
        <v>0</v>
      </c>
      <c r="BG224" s="88">
        <f>IF($U$224="zákl. prenesená",$N$224,0)</f>
        <v>0</v>
      </c>
      <c r="BH224" s="88">
        <f>IF($U$224="zníž. prenesená",$N$224,0)</f>
        <v>0</v>
      </c>
      <c r="BI224" s="88">
        <f>IF($U$224="nulová",$N$224,0)</f>
        <v>0</v>
      </c>
      <c r="BJ224" s="6" t="s">
        <v>122</v>
      </c>
      <c r="BK224" s="147">
        <f>ROUND($L$224*$K$224,3)</f>
        <v>0</v>
      </c>
      <c r="BL224" s="6" t="s">
        <v>149</v>
      </c>
      <c r="BM224" s="6" t="s">
        <v>274</v>
      </c>
    </row>
    <row r="225" spans="2:63" s="128" customFormat="1" ht="30.75" customHeight="1">
      <c r="B225" s="129"/>
      <c r="C225" s="130"/>
      <c r="D225" s="138" t="s">
        <v>100</v>
      </c>
      <c r="E225" s="138"/>
      <c r="F225" s="138"/>
      <c r="G225" s="138"/>
      <c r="H225" s="138"/>
      <c r="I225" s="138"/>
      <c r="J225" s="138"/>
      <c r="K225" s="138"/>
      <c r="L225" s="138"/>
      <c r="M225" s="138"/>
      <c r="N225" s="259">
        <f>$BK$225</f>
        <v>0</v>
      </c>
      <c r="O225" s="258"/>
      <c r="P225" s="258"/>
      <c r="Q225" s="258"/>
      <c r="R225" s="132"/>
      <c r="T225" s="133"/>
      <c r="U225" s="130"/>
      <c r="V225" s="130"/>
      <c r="W225" s="134">
        <f>SUM($W$226:$W$261)</f>
        <v>0</v>
      </c>
      <c r="X225" s="130"/>
      <c r="Y225" s="134">
        <f>SUM($Y$226:$Y$261)</f>
        <v>32.83100854</v>
      </c>
      <c r="Z225" s="130"/>
      <c r="AA225" s="135">
        <f>SUM($AA$226:$AA$261)</f>
        <v>0</v>
      </c>
      <c r="AR225" s="136" t="s">
        <v>77</v>
      </c>
      <c r="AT225" s="136" t="s">
        <v>72</v>
      </c>
      <c r="AU225" s="136" t="s">
        <v>77</v>
      </c>
      <c r="AY225" s="136" t="s">
        <v>144</v>
      </c>
      <c r="BK225" s="137">
        <f>SUM($BK$226:$BK$261)</f>
        <v>0</v>
      </c>
    </row>
    <row r="226" spans="2:65" s="6" customFormat="1" ht="51" customHeight="1">
      <c r="B226" s="23"/>
      <c r="C226" s="139" t="s">
        <v>275</v>
      </c>
      <c r="D226" s="139" t="s">
        <v>145</v>
      </c>
      <c r="E226" s="140" t="s">
        <v>276</v>
      </c>
      <c r="F226" s="239" t="s">
        <v>277</v>
      </c>
      <c r="G226" s="240"/>
      <c r="H226" s="240"/>
      <c r="I226" s="240"/>
      <c r="J226" s="141" t="s">
        <v>245</v>
      </c>
      <c r="K226" s="142">
        <v>264.4</v>
      </c>
      <c r="L226" s="241">
        <v>0</v>
      </c>
      <c r="M226" s="240"/>
      <c r="N226" s="242">
        <f>ROUND($L$226*$K$226,3)</f>
        <v>0</v>
      </c>
      <c r="O226" s="240"/>
      <c r="P226" s="240"/>
      <c r="Q226" s="240"/>
      <c r="R226" s="25"/>
      <c r="T226" s="144"/>
      <c r="U226" s="31" t="s">
        <v>40</v>
      </c>
      <c r="V226" s="24"/>
      <c r="W226" s="145">
        <f>$V$226*$K$226</f>
        <v>0</v>
      </c>
      <c r="X226" s="145">
        <v>0.00352</v>
      </c>
      <c r="Y226" s="145">
        <f>$X$226*$K$226</f>
        <v>0.930688</v>
      </c>
      <c r="Z226" s="145">
        <v>0</v>
      </c>
      <c r="AA226" s="146">
        <f>$Z$226*$K$226</f>
        <v>0</v>
      </c>
      <c r="AR226" s="6" t="s">
        <v>149</v>
      </c>
      <c r="AT226" s="6" t="s">
        <v>145</v>
      </c>
      <c r="AU226" s="6" t="s">
        <v>122</v>
      </c>
      <c r="AY226" s="6" t="s">
        <v>144</v>
      </c>
      <c r="BE226" s="88">
        <f>IF($U$226="základná",$N$226,0)</f>
        <v>0</v>
      </c>
      <c r="BF226" s="88">
        <f>IF($U$226="znížená",$N$226,0)</f>
        <v>0</v>
      </c>
      <c r="BG226" s="88">
        <f>IF($U$226="zákl. prenesená",$N$226,0)</f>
        <v>0</v>
      </c>
      <c r="BH226" s="88">
        <f>IF($U$226="zníž. prenesená",$N$226,0)</f>
        <v>0</v>
      </c>
      <c r="BI226" s="88">
        <f>IF($U$226="nulová",$N$226,0)</f>
        <v>0</v>
      </c>
      <c r="BJ226" s="6" t="s">
        <v>122</v>
      </c>
      <c r="BK226" s="147">
        <f>ROUND($L$226*$K$226,3)</f>
        <v>0</v>
      </c>
      <c r="BL226" s="6" t="s">
        <v>149</v>
      </c>
      <c r="BM226" s="6" t="s">
        <v>278</v>
      </c>
    </row>
    <row r="227" spans="2:65" s="6" customFormat="1" ht="27" customHeight="1">
      <c r="B227" s="23"/>
      <c r="C227" s="139" t="s">
        <v>279</v>
      </c>
      <c r="D227" s="139" t="s">
        <v>145</v>
      </c>
      <c r="E227" s="140" t="s">
        <v>280</v>
      </c>
      <c r="F227" s="239" t="s">
        <v>281</v>
      </c>
      <c r="G227" s="240"/>
      <c r="H227" s="240"/>
      <c r="I227" s="240"/>
      <c r="J227" s="141" t="s">
        <v>148</v>
      </c>
      <c r="K227" s="142">
        <v>13.923</v>
      </c>
      <c r="L227" s="241">
        <v>0</v>
      </c>
      <c r="M227" s="240"/>
      <c r="N227" s="242">
        <f>ROUND($L$227*$K$227,3)</f>
        <v>0</v>
      </c>
      <c r="O227" s="240"/>
      <c r="P227" s="240"/>
      <c r="Q227" s="240"/>
      <c r="R227" s="25"/>
      <c r="T227" s="144"/>
      <c r="U227" s="31" t="s">
        <v>40</v>
      </c>
      <c r="V227" s="24"/>
      <c r="W227" s="145">
        <f>$V$227*$K$227</f>
        <v>0</v>
      </c>
      <c r="X227" s="145">
        <v>2.212</v>
      </c>
      <c r="Y227" s="145">
        <f>$X$227*$K$227</f>
        <v>30.797676000000003</v>
      </c>
      <c r="Z227" s="145">
        <v>0</v>
      </c>
      <c r="AA227" s="146">
        <f>$Z$227*$K$227</f>
        <v>0</v>
      </c>
      <c r="AR227" s="6" t="s">
        <v>149</v>
      </c>
      <c r="AT227" s="6" t="s">
        <v>145</v>
      </c>
      <c r="AU227" s="6" t="s">
        <v>122</v>
      </c>
      <c r="AY227" s="6" t="s">
        <v>144</v>
      </c>
      <c r="BE227" s="88">
        <f>IF($U$227="základná",$N$227,0)</f>
        <v>0</v>
      </c>
      <c r="BF227" s="88">
        <f>IF($U$227="znížená",$N$227,0)</f>
        <v>0</v>
      </c>
      <c r="BG227" s="88">
        <f>IF($U$227="zákl. prenesená",$N$227,0)</f>
        <v>0</v>
      </c>
      <c r="BH227" s="88">
        <f>IF($U$227="zníž. prenesená",$N$227,0)</f>
        <v>0</v>
      </c>
      <c r="BI227" s="88">
        <f>IF($U$227="nulová",$N$227,0)</f>
        <v>0</v>
      </c>
      <c r="BJ227" s="6" t="s">
        <v>122</v>
      </c>
      <c r="BK227" s="147">
        <f>ROUND($L$227*$K$227,3)</f>
        <v>0</v>
      </c>
      <c r="BL227" s="6" t="s">
        <v>149</v>
      </c>
      <c r="BM227" s="6" t="s">
        <v>282</v>
      </c>
    </row>
    <row r="228" spans="2:51" s="6" customFormat="1" ht="18.75" customHeight="1">
      <c r="B228" s="148"/>
      <c r="C228" s="149"/>
      <c r="D228" s="149"/>
      <c r="E228" s="149"/>
      <c r="F228" s="243" t="s">
        <v>283</v>
      </c>
      <c r="G228" s="244"/>
      <c r="H228" s="244"/>
      <c r="I228" s="244"/>
      <c r="J228" s="149"/>
      <c r="K228" s="149"/>
      <c r="L228" s="149"/>
      <c r="M228" s="149"/>
      <c r="N228" s="149"/>
      <c r="O228" s="149"/>
      <c r="P228" s="149"/>
      <c r="Q228" s="149"/>
      <c r="R228" s="150"/>
      <c r="T228" s="151"/>
      <c r="U228" s="149"/>
      <c r="V228" s="149"/>
      <c r="W228" s="149"/>
      <c r="X228" s="149"/>
      <c r="Y228" s="149"/>
      <c r="Z228" s="149"/>
      <c r="AA228" s="152"/>
      <c r="AT228" s="153" t="s">
        <v>152</v>
      </c>
      <c r="AU228" s="153" t="s">
        <v>122</v>
      </c>
      <c r="AV228" s="153" t="s">
        <v>77</v>
      </c>
      <c r="AW228" s="153" t="s">
        <v>95</v>
      </c>
      <c r="AX228" s="153" t="s">
        <v>73</v>
      </c>
      <c r="AY228" s="153" t="s">
        <v>144</v>
      </c>
    </row>
    <row r="229" spans="2:51" s="6" customFormat="1" ht="18.75" customHeight="1">
      <c r="B229" s="154"/>
      <c r="C229" s="155"/>
      <c r="D229" s="155"/>
      <c r="E229" s="155"/>
      <c r="F229" s="245" t="s">
        <v>284</v>
      </c>
      <c r="G229" s="246"/>
      <c r="H229" s="246"/>
      <c r="I229" s="246"/>
      <c r="J229" s="155"/>
      <c r="K229" s="156">
        <v>4.464</v>
      </c>
      <c r="L229" s="155"/>
      <c r="M229" s="155"/>
      <c r="N229" s="155"/>
      <c r="O229" s="155"/>
      <c r="P229" s="155"/>
      <c r="Q229" s="155"/>
      <c r="R229" s="157"/>
      <c r="T229" s="158"/>
      <c r="U229" s="155"/>
      <c r="V229" s="155"/>
      <c r="W229" s="155"/>
      <c r="X229" s="155"/>
      <c r="Y229" s="155"/>
      <c r="Z229" s="155"/>
      <c r="AA229" s="159"/>
      <c r="AT229" s="160" t="s">
        <v>152</v>
      </c>
      <c r="AU229" s="160" t="s">
        <v>122</v>
      </c>
      <c r="AV229" s="160" t="s">
        <v>122</v>
      </c>
      <c r="AW229" s="160" t="s">
        <v>95</v>
      </c>
      <c r="AX229" s="160" t="s">
        <v>73</v>
      </c>
      <c r="AY229" s="160" t="s">
        <v>144</v>
      </c>
    </row>
    <row r="230" spans="2:51" s="6" customFormat="1" ht="18.75" customHeight="1">
      <c r="B230" s="154"/>
      <c r="C230" s="155"/>
      <c r="D230" s="155"/>
      <c r="E230" s="155"/>
      <c r="F230" s="245" t="s">
        <v>285</v>
      </c>
      <c r="G230" s="246"/>
      <c r="H230" s="246"/>
      <c r="I230" s="246"/>
      <c r="J230" s="155"/>
      <c r="K230" s="156">
        <v>3.753</v>
      </c>
      <c r="L230" s="155"/>
      <c r="M230" s="155"/>
      <c r="N230" s="155"/>
      <c r="O230" s="155"/>
      <c r="P230" s="155"/>
      <c r="Q230" s="155"/>
      <c r="R230" s="157"/>
      <c r="T230" s="158"/>
      <c r="U230" s="155"/>
      <c r="V230" s="155"/>
      <c r="W230" s="155"/>
      <c r="X230" s="155"/>
      <c r="Y230" s="155"/>
      <c r="Z230" s="155"/>
      <c r="AA230" s="159"/>
      <c r="AT230" s="160" t="s">
        <v>152</v>
      </c>
      <c r="AU230" s="160" t="s">
        <v>122</v>
      </c>
      <c r="AV230" s="160" t="s">
        <v>122</v>
      </c>
      <c r="AW230" s="160" t="s">
        <v>95</v>
      </c>
      <c r="AX230" s="160" t="s">
        <v>73</v>
      </c>
      <c r="AY230" s="160" t="s">
        <v>144</v>
      </c>
    </row>
    <row r="231" spans="2:51" s="6" customFormat="1" ht="18.75" customHeight="1">
      <c r="B231" s="148"/>
      <c r="C231" s="149"/>
      <c r="D231" s="149"/>
      <c r="E231" s="149"/>
      <c r="F231" s="243" t="s">
        <v>286</v>
      </c>
      <c r="G231" s="244"/>
      <c r="H231" s="244"/>
      <c r="I231" s="244"/>
      <c r="J231" s="149"/>
      <c r="K231" s="149"/>
      <c r="L231" s="149"/>
      <c r="M231" s="149"/>
      <c r="N231" s="149"/>
      <c r="O231" s="149"/>
      <c r="P231" s="149"/>
      <c r="Q231" s="149"/>
      <c r="R231" s="150"/>
      <c r="T231" s="151"/>
      <c r="U231" s="149"/>
      <c r="V231" s="149"/>
      <c r="W231" s="149"/>
      <c r="X231" s="149"/>
      <c r="Y231" s="149"/>
      <c r="Z231" s="149"/>
      <c r="AA231" s="152"/>
      <c r="AT231" s="153" t="s">
        <v>152</v>
      </c>
      <c r="AU231" s="153" t="s">
        <v>122</v>
      </c>
      <c r="AV231" s="153" t="s">
        <v>77</v>
      </c>
      <c r="AW231" s="153" t="s">
        <v>95</v>
      </c>
      <c r="AX231" s="153" t="s">
        <v>73</v>
      </c>
      <c r="AY231" s="153" t="s">
        <v>144</v>
      </c>
    </row>
    <row r="232" spans="2:51" s="6" customFormat="1" ht="18.75" customHeight="1">
      <c r="B232" s="154"/>
      <c r="C232" s="155"/>
      <c r="D232" s="155"/>
      <c r="E232" s="155"/>
      <c r="F232" s="245" t="s">
        <v>287</v>
      </c>
      <c r="G232" s="246"/>
      <c r="H232" s="246"/>
      <c r="I232" s="246"/>
      <c r="J232" s="155"/>
      <c r="K232" s="156">
        <v>3.1</v>
      </c>
      <c r="L232" s="155"/>
      <c r="M232" s="155"/>
      <c r="N232" s="155"/>
      <c r="O232" s="155"/>
      <c r="P232" s="155"/>
      <c r="Q232" s="155"/>
      <c r="R232" s="157"/>
      <c r="T232" s="158"/>
      <c r="U232" s="155"/>
      <c r="V232" s="155"/>
      <c r="W232" s="155"/>
      <c r="X232" s="155"/>
      <c r="Y232" s="155"/>
      <c r="Z232" s="155"/>
      <c r="AA232" s="159"/>
      <c r="AT232" s="160" t="s">
        <v>152</v>
      </c>
      <c r="AU232" s="160" t="s">
        <v>122</v>
      </c>
      <c r="AV232" s="160" t="s">
        <v>122</v>
      </c>
      <c r="AW232" s="160" t="s">
        <v>95</v>
      </c>
      <c r="AX232" s="160" t="s">
        <v>73</v>
      </c>
      <c r="AY232" s="160" t="s">
        <v>144</v>
      </c>
    </row>
    <row r="233" spans="2:51" s="6" customFormat="1" ht="18.75" customHeight="1">
      <c r="B233" s="154"/>
      <c r="C233" s="155"/>
      <c r="D233" s="155"/>
      <c r="E233" s="155"/>
      <c r="F233" s="245" t="s">
        <v>288</v>
      </c>
      <c r="G233" s="246"/>
      <c r="H233" s="246"/>
      <c r="I233" s="246"/>
      <c r="J233" s="155"/>
      <c r="K233" s="156">
        <v>2.606</v>
      </c>
      <c r="L233" s="155"/>
      <c r="M233" s="155"/>
      <c r="N233" s="155"/>
      <c r="O233" s="155"/>
      <c r="P233" s="155"/>
      <c r="Q233" s="155"/>
      <c r="R233" s="157"/>
      <c r="T233" s="158"/>
      <c r="U233" s="155"/>
      <c r="V233" s="155"/>
      <c r="W233" s="155"/>
      <c r="X233" s="155"/>
      <c r="Y233" s="155"/>
      <c r="Z233" s="155"/>
      <c r="AA233" s="159"/>
      <c r="AT233" s="160" t="s">
        <v>152</v>
      </c>
      <c r="AU233" s="160" t="s">
        <v>122</v>
      </c>
      <c r="AV233" s="160" t="s">
        <v>122</v>
      </c>
      <c r="AW233" s="160" t="s">
        <v>95</v>
      </c>
      <c r="AX233" s="160" t="s">
        <v>73</v>
      </c>
      <c r="AY233" s="160" t="s">
        <v>144</v>
      </c>
    </row>
    <row r="234" spans="2:51" s="6" customFormat="1" ht="18.75" customHeight="1">
      <c r="B234" s="161"/>
      <c r="C234" s="162"/>
      <c r="D234" s="162"/>
      <c r="E234" s="162"/>
      <c r="F234" s="247" t="s">
        <v>191</v>
      </c>
      <c r="G234" s="248"/>
      <c r="H234" s="248"/>
      <c r="I234" s="248"/>
      <c r="J234" s="162"/>
      <c r="K234" s="163">
        <v>13.923</v>
      </c>
      <c r="L234" s="162"/>
      <c r="M234" s="162"/>
      <c r="N234" s="162"/>
      <c r="O234" s="162"/>
      <c r="P234" s="162"/>
      <c r="Q234" s="162"/>
      <c r="R234" s="164"/>
      <c r="T234" s="165"/>
      <c r="U234" s="162"/>
      <c r="V234" s="162"/>
      <c r="W234" s="162"/>
      <c r="X234" s="162"/>
      <c r="Y234" s="162"/>
      <c r="Z234" s="162"/>
      <c r="AA234" s="166"/>
      <c r="AT234" s="167" t="s">
        <v>152</v>
      </c>
      <c r="AU234" s="167" t="s">
        <v>122</v>
      </c>
      <c r="AV234" s="167" t="s">
        <v>149</v>
      </c>
      <c r="AW234" s="167" t="s">
        <v>95</v>
      </c>
      <c r="AX234" s="167" t="s">
        <v>77</v>
      </c>
      <c r="AY234" s="167" t="s">
        <v>144</v>
      </c>
    </row>
    <row r="235" spans="2:65" s="6" customFormat="1" ht="27" customHeight="1">
      <c r="B235" s="23"/>
      <c r="C235" s="139" t="s">
        <v>289</v>
      </c>
      <c r="D235" s="139" t="s">
        <v>145</v>
      </c>
      <c r="E235" s="140" t="s">
        <v>290</v>
      </c>
      <c r="F235" s="239" t="s">
        <v>291</v>
      </c>
      <c r="G235" s="240"/>
      <c r="H235" s="240"/>
      <c r="I235" s="240"/>
      <c r="J235" s="141" t="s">
        <v>245</v>
      </c>
      <c r="K235" s="142">
        <v>83.79</v>
      </c>
      <c r="L235" s="241">
        <v>0</v>
      </c>
      <c r="M235" s="240"/>
      <c r="N235" s="242">
        <f>ROUND($L$235*$K$235,3)</f>
        <v>0</v>
      </c>
      <c r="O235" s="240"/>
      <c r="P235" s="240"/>
      <c r="Q235" s="240"/>
      <c r="R235" s="25"/>
      <c r="T235" s="144"/>
      <c r="U235" s="31" t="s">
        <v>40</v>
      </c>
      <c r="V235" s="24"/>
      <c r="W235" s="145">
        <f>$V$235*$K$235</f>
        <v>0</v>
      </c>
      <c r="X235" s="145">
        <v>0.00341</v>
      </c>
      <c r="Y235" s="145">
        <f>$X$235*$K$235</f>
        <v>0.28572390000000003</v>
      </c>
      <c r="Z235" s="145">
        <v>0</v>
      </c>
      <c r="AA235" s="146">
        <f>$Z$235*$K$235</f>
        <v>0</v>
      </c>
      <c r="AR235" s="6" t="s">
        <v>149</v>
      </c>
      <c r="AT235" s="6" t="s">
        <v>145</v>
      </c>
      <c r="AU235" s="6" t="s">
        <v>122</v>
      </c>
      <c r="AY235" s="6" t="s">
        <v>144</v>
      </c>
      <c r="BE235" s="88">
        <f>IF($U$235="základná",$N$235,0)</f>
        <v>0</v>
      </c>
      <c r="BF235" s="88">
        <f>IF($U$235="znížená",$N$235,0)</f>
        <v>0</v>
      </c>
      <c r="BG235" s="88">
        <f>IF($U$235="zákl. prenesená",$N$235,0)</f>
        <v>0</v>
      </c>
      <c r="BH235" s="88">
        <f>IF($U$235="zníž. prenesená",$N$235,0)</f>
        <v>0</v>
      </c>
      <c r="BI235" s="88">
        <f>IF($U$235="nulová",$N$235,0)</f>
        <v>0</v>
      </c>
      <c r="BJ235" s="6" t="s">
        <v>122</v>
      </c>
      <c r="BK235" s="147">
        <f>ROUND($L$235*$K$235,3)</f>
        <v>0</v>
      </c>
      <c r="BL235" s="6" t="s">
        <v>149</v>
      </c>
      <c r="BM235" s="6" t="s">
        <v>292</v>
      </c>
    </row>
    <row r="236" spans="2:51" s="6" customFormat="1" ht="18.75" customHeight="1">
      <c r="B236" s="148"/>
      <c r="C236" s="149"/>
      <c r="D236" s="149"/>
      <c r="E236" s="149"/>
      <c r="F236" s="243" t="s">
        <v>283</v>
      </c>
      <c r="G236" s="244"/>
      <c r="H236" s="244"/>
      <c r="I236" s="244"/>
      <c r="J236" s="149"/>
      <c r="K236" s="149"/>
      <c r="L236" s="149"/>
      <c r="M236" s="149"/>
      <c r="N236" s="149"/>
      <c r="O236" s="149"/>
      <c r="P236" s="149"/>
      <c r="Q236" s="149"/>
      <c r="R236" s="150"/>
      <c r="T236" s="151"/>
      <c r="U236" s="149"/>
      <c r="V236" s="149"/>
      <c r="W236" s="149"/>
      <c r="X236" s="149"/>
      <c r="Y236" s="149"/>
      <c r="Z236" s="149"/>
      <c r="AA236" s="152"/>
      <c r="AT236" s="153" t="s">
        <v>152</v>
      </c>
      <c r="AU236" s="153" t="s">
        <v>122</v>
      </c>
      <c r="AV236" s="153" t="s">
        <v>77</v>
      </c>
      <c r="AW236" s="153" t="s">
        <v>95</v>
      </c>
      <c r="AX236" s="153" t="s">
        <v>73</v>
      </c>
      <c r="AY236" s="153" t="s">
        <v>144</v>
      </c>
    </row>
    <row r="237" spans="2:51" s="6" customFormat="1" ht="18.75" customHeight="1">
      <c r="B237" s="154"/>
      <c r="C237" s="155"/>
      <c r="D237" s="155"/>
      <c r="E237" s="155"/>
      <c r="F237" s="245" t="s">
        <v>293</v>
      </c>
      <c r="G237" s="246"/>
      <c r="H237" s="246"/>
      <c r="I237" s="246"/>
      <c r="J237" s="155"/>
      <c r="K237" s="156">
        <v>20.32</v>
      </c>
      <c r="L237" s="155"/>
      <c r="M237" s="155"/>
      <c r="N237" s="155"/>
      <c r="O237" s="155"/>
      <c r="P237" s="155"/>
      <c r="Q237" s="155"/>
      <c r="R237" s="157"/>
      <c r="T237" s="158"/>
      <c r="U237" s="155"/>
      <c r="V237" s="155"/>
      <c r="W237" s="155"/>
      <c r="X237" s="155"/>
      <c r="Y237" s="155"/>
      <c r="Z237" s="155"/>
      <c r="AA237" s="159"/>
      <c r="AT237" s="160" t="s">
        <v>152</v>
      </c>
      <c r="AU237" s="160" t="s">
        <v>122</v>
      </c>
      <c r="AV237" s="160" t="s">
        <v>122</v>
      </c>
      <c r="AW237" s="160" t="s">
        <v>95</v>
      </c>
      <c r="AX237" s="160" t="s">
        <v>73</v>
      </c>
      <c r="AY237" s="160" t="s">
        <v>144</v>
      </c>
    </row>
    <row r="238" spans="2:51" s="6" customFormat="1" ht="18.75" customHeight="1">
      <c r="B238" s="154"/>
      <c r="C238" s="155"/>
      <c r="D238" s="155"/>
      <c r="E238" s="155"/>
      <c r="F238" s="245" t="s">
        <v>294</v>
      </c>
      <c r="G238" s="246"/>
      <c r="H238" s="246"/>
      <c r="I238" s="246"/>
      <c r="J238" s="155"/>
      <c r="K238" s="156">
        <v>16.92</v>
      </c>
      <c r="L238" s="155"/>
      <c r="M238" s="155"/>
      <c r="N238" s="155"/>
      <c r="O238" s="155"/>
      <c r="P238" s="155"/>
      <c r="Q238" s="155"/>
      <c r="R238" s="157"/>
      <c r="T238" s="158"/>
      <c r="U238" s="155"/>
      <c r="V238" s="155"/>
      <c r="W238" s="155"/>
      <c r="X238" s="155"/>
      <c r="Y238" s="155"/>
      <c r="Z238" s="155"/>
      <c r="AA238" s="159"/>
      <c r="AT238" s="160" t="s">
        <v>152</v>
      </c>
      <c r="AU238" s="160" t="s">
        <v>122</v>
      </c>
      <c r="AV238" s="160" t="s">
        <v>122</v>
      </c>
      <c r="AW238" s="160" t="s">
        <v>95</v>
      </c>
      <c r="AX238" s="160" t="s">
        <v>73</v>
      </c>
      <c r="AY238" s="160" t="s">
        <v>144</v>
      </c>
    </row>
    <row r="239" spans="2:51" s="6" customFormat="1" ht="18.75" customHeight="1">
      <c r="B239" s="148"/>
      <c r="C239" s="149"/>
      <c r="D239" s="149"/>
      <c r="E239" s="149"/>
      <c r="F239" s="243" t="s">
        <v>286</v>
      </c>
      <c r="G239" s="244"/>
      <c r="H239" s="244"/>
      <c r="I239" s="244"/>
      <c r="J239" s="149"/>
      <c r="K239" s="149"/>
      <c r="L239" s="149"/>
      <c r="M239" s="149"/>
      <c r="N239" s="149"/>
      <c r="O239" s="149"/>
      <c r="P239" s="149"/>
      <c r="Q239" s="149"/>
      <c r="R239" s="150"/>
      <c r="T239" s="151"/>
      <c r="U239" s="149"/>
      <c r="V239" s="149"/>
      <c r="W239" s="149"/>
      <c r="X239" s="149"/>
      <c r="Y239" s="149"/>
      <c r="Z239" s="149"/>
      <c r="AA239" s="152"/>
      <c r="AT239" s="153" t="s">
        <v>152</v>
      </c>
      <c r="AU239" s="153" t="s">
        <v>122</v>
      </c>
      <c r="AV239" s="153" t="s">
        <v>77</v>
      </c>
      <c r="AW239" s="153" t="s">
        <v>95</v>
      </c>
      <c r="AX239" s="153" t="s">
        <v>73</v>
      </c>
      <c r="AY239" s="153" t="s">
        <v>144</v>
      </c>
    </row>
    <row r="240" spans="2:51" s="6" customFormat="1" ht="18.75" customHeight="1">
      <c r="B240" s="154"/>
      <c r="C240" s="155"/>
      <c r="D240" s="155"/>
      <c r="E240" s="155"/>
      <c r="F240" s="245" t="s">
        <v>295</v>
      </c>
      <c r="G240" s="246"/>
      <c r="H240" s="246"/>
      <c r="I240" s="246"/>
      <c r="J240" s="155"/>
      <c r="K240" s="156">
        <v>25.4</v>
      </c>
      <c r="L240" s="155"/>
      <c r="M240" s="155"/>
      <c r="N240" s="155"/>
      <c r="O240" s="155"/>
      <c r="P240" s="155"/>
      <c r="Q240" s="155"/>
      <c r="R240" s="157"/>
      <c r="T240" s="158"/>
      <c r="U240" s="155"/>
      <c r="V240" s="155"/>
      <c r="W240" s="155"/>
      <c r="X240" s="155"/>
      <c r="Y240" s="155"/>
      <c r="Z240" s="155"/>
      <c r="AA240" s="159"/>
      <c r="AT240" s="160" t="s">
        <v>152</v>
      </c>
      <c r="AU240" s="160" t="s">
        <v>122</v>
      </c>
      <c r="AV240" s="160" t="s">
        <v>122</v>
      </c>
      <c r="AW240" s="160" t="s">
        <v>95</v>
      </c>
      <c r="AX240" s="160" t="s">
        <v>73</v>
      </c>
      <c r="AY240" s="160" t="s">
        <v>144</v>
      </c>
    </row>
    <row r="241" spans="2:51" s="6" customFormat="1" ht="18.75" customHeight="1">
      <c r="B241" s="154"/>
      <c r="C241" s="155"/>
      <c r="D241" s="155"/>
      <c r="E241" s="155"/>
      <c r="F241" s="245" t="s">
        <v>296</v>
      </c>
      <c r="G241" s="246"/>
      <c r="H241" s="246"/>
      <c r="I241" s="246"/>
      <c r="J241" s="155"/>
      <c r="K241" s="156">
        <v>21.15</v>
      </c>
      <c r="L241" s="155"/>
      <c r="M241" s="155"/>
      <c r="N241" s="155"/>
      <c r="O241" s="155"/>
      <c r="P241" s="155"/>
      <c r="Q241" s="155"/>
      <c r="R241" s="157"/>
      <c r="T241" s="158"/>
      <c r="U241" s="155"/>
      <c r="V241" s="155"/>
      <c r="W241" s="155"/>
      <c r="X241" s="155"/>
      <c r="Y241" s="155"/>
      <c r="Z241" s="155"/>
      <c r="AA241" s="159"/>
      <c r="AT241" s="160" t="s">
        <v>152</v>
      </c>
      <c r="AU241" s="160" t="s">
        <v>122</v>
      </c>
      <c r="AV241" s="160" t="s">
        <v>122</v>
      </c>
      <c r="AW241" s="160" t="s">
        <v>95</v>
      </c>
      <c r="AX241" s="160" t="s">
        <v>73</v>
      </c>
      <c r="AY241" s="160" t="s">
        <v>144</v>
      </c>
    </row>
    <row r="242" spans="2:51" s="6" customFormat="1" ht="18.75" customHeight="1">
      <c r="B242" s="161"/>
      <c r="C242" s="162"/>
      <c r="D242" s="162"/>
      <c r="E242" s="162"/>
      <c r="F242" s="247" t="s">
        <v>191</v>
      </c>
      <c r="G242" s="248"/>
      <c r="H242" s="248"/>
      <c r="I242" s="248"/>
      <c r="J242" s="162"/>
      <c r="K242" s="163">
        <v>83.79</v>
      </c>
      <c r="L242" s="162"/>
      <c r="M242" s="162"/>
      <c r="N242" s="162"/>
      <c r="O242" s="162"/>
      <c r="P242" s="162"/>
      <c r="Q242" s="162"/>
      <c r="R242" s="164"/>
      <c r="T242" s="165"/>
      <c r="U242" s="162"/>
      <c r="V242" s="162"/>
      <c r="W242" s="162"/>
      <c r="X242" s="162"/>
      <c r="Y242" s="162"/>
      <c r="Z242" s="162"/>
      <c r="AA242" s="166"/>
      <c r="AT242" s="167" t="s">
        <v>152</v>
      </c>
      <c r="AU242" s="167" t="s">
        <v>122</v>
      </c>
      <c r="AV242" s="167" t="s">
        <v>149</v>
      </c>
      <c r="AW242" s="167" t="s">
        <v>95</v>
      </c>
      <c r="AX242" s="167" t="s">
        <v>77</v>
      </c>
      <c r="AY242" s="167" t="s">
        <v>144</v>
      </c>
    </row>
    <row r="243" spans="2:65" s="6" customFormat="1" ht="27" customHeight="1">
      <c r="B243" s="23"/>
      <c r="C243" s="139" t="s">
        <v>297</v>
      </c>
      <c r="D243" s="139" t="s">
        <v>145</v>
      </c>
      <c r="E243" s="140" t="s">
        <v>298</v>
      </c>
      <c r="F243" s="239" t="s">
        <v>299</v>
      </c>
      <c r="G243" s="240"/>
      <c r="H243" s="240"/>
      <c r="I243" s="240"/>
      <c r="J243" s="141" t="s">
        <v>245</v>
      </c>
      <c r="K243" s="142">
        <v>83.79</v>
      </c>
      <c r="L243" s="241">
        <v>0</v>
      </c>
      <c r="M243" s="240"/>
      <c r="N243" s="242">
        <f>ROUND($L$243*$K$243,3)</f>
        <v>0</v>
      </c>
      <c r="O243" s="240"/>
      <c r="P243" s="240"/>
      <c r="Q243" s="240"/>
      <c r="R243" s="25"/>
      <c r="T243" s="144"/>
      <c r="U243" s="31" t="s">
        <v>40</v>
      </c>
      <c r="V243" s="24"/>
      <c r="W243" s="145">
        <f>$V$243*$K$243</f>
        <v>0</v>
      </c>
      <c r="X243" s="145">
        <v>0</v>
      </c>
      <c r="Y243" s="145">
        <f>$X$243*$K$243</f>
        <v>0</v>
      </c>
      <c r="Z243" s="145">
        <v>0</v>
      </c>
      <c r="AA243" s="146">
        <f>$Z$243*$K$243</f>
        <v>0</v>
      </c>
      <c r="AR243" s="6" t="s">
        <v>149</v>
      </c>
      <c r="AT243" s="6" t="s">
        <v>145</v>
      </c>
      <c r="AU243" s="6" t="s">
        <v>122</v>
      </c>
      <c r="AY243" s="6" t="s">
        <v>144</v>
      </c>
      <c r="BE243" s="88">
        <f>IF($U$243="základná",$N$243,0)</f>
        <v>0</v>
      </c>
      <c r="BF243" s="88">
        <f>IF($U$243="znížená",$N$243,0)</f>
        <v>0</v>
      </c>
      <c r="BG243" s="88">
        <f>IF($U$243="zákl. prenesená",$N$243,0)</f>
        <v>0</v>
      </c>
      <c r="BH243" s="88">
        <f>IF($U$243="zníž. prenesená",$N$243,0)</f>
        <v>0</v>
      </c>
      <c r="BI243" s="88">
        <f>IF($U$243="nulová",$N$243,0)</f>
        <v>0</v>
      </c>
      <c r="BJ243" s="6" t="s">
        <v>122</v>
      </c>
      <c r="BK243" s="147">
        <f>ROUND($L$243*$K$243,3)</f>
        <v>0</v>
      </c>
      <c r="BL243" s="6" t="s">
        <v>149</v>
      </c>
      <c r="BM243" s="6" t="s">
        <v>300</v>
      </c>
    </row>
    <row r="244" spans="2:51" s="6" customFormat="1" ht="18.75" customHeight="1">
      <c r="B244" s="148"/>
      <c r="C244" s="149"/>
      <c r="D244" s="149"/>
      <c r="E244" s="149"/>
      <c r="F244" s="243" t="s">
        <v>283</v>
      </c>
      <c r="G244" s="244"/>
      <c r="H244" s="244"/>
      <c r="I244" s="244"/>
      <c r="J244" s="149"/>
      <c r="K244" s="149"/>
      <c r="L244" s="149"/>
      <c r="M244" s="149"/>
      <c r="N244" s="149"/>
      <c r="O244" s="149"/>
      <c r="P244" s="149"/>
      <c r="Q244" s="149"/>
      <c r="R244" s="150"/>
      <c r="T244" s="151"/>
      <c r="U244" s="149"/>
      <c r="V244" s="149"/>
      <c r="W244" s="149"/>
      <c r="X244" s="149"/>
      <c r="Y244" s="149"/>
      <c r="Z244" s="149"/>
      <c r="AA244" s="152"/>
      <c r="AT244" s="153" t="s">
        <v>152</v>
      </c>
      <c r="AU244" s="153" t="s">
        <v>122</v>
      </c>
      <c r="AV244" s="153" t="s">
        <v>77</v>
      </c>
      <c r="AW244" s="153" t="s">
        <v>95</v>
      </c>
      <c r="AX244" s="153" t="s">
        <v>73</v>
      </c>
      <c r="AY244" s="153" t="s">
        <v>144</v>
      </c>
    </row>
    <row r="245" spans="2:51" s="6" customFormat="1" ht="18.75" customHeight="1">
      <c r="B245" s="154"/>
      <c r="C245" s="155"/>
      <c r="D245" s="155"/>
      <c r="E245" s="155"/>
      <c r="F245" s="245" t="s">
        <v>293</v>
      </c>
      <c r="G245" s="246"/>
      <c r="H245" s="246"/>
      <c r="I245" s="246"/>
      <c r="J245" s="155"/>
      <c r="K245" s="156">
        <v>20.32</v>
      </c>
      <c r="L245" s="155"/>
      <c r="M245" s="155"/>
      <c r="N245" s="155"/>
      <c r="O245" s="155"/>
      <c r="P245" s="155"/>
      <c r="Q245" s="155"/>
      <c r="R245" s="157"/>
      <c r="T245" s="158"/>
      <c r="U245" s="155"/>
      <c r="V245" s="155"/>
      <c r="W245" s="155"/>
      <c r="X245" s="155"/>
      <c r="Y245" s="155"/>
      <c r="Z245" s="155"/>
      <c r="AA245" s="159"/>
      <c r="AT245" s="160" t="s">
        <v>152</v>
      </c>
      <c r="AU245" s="160" t="s">
        <v>122</v>
      </c>
      <c r="AV245" s="160" t="s">
        <v>122</v>
      </c>
      <c r="AW245" s="160" t="s">
        <v>95</v>
      </c>
      <c r="AX245" s="160" t="s">
        <v>73</v>
      </c>
      <c r="AY245" s="160" t="s">
        <v>144</v>
      </c>
    </row>
    <row r="246" spans="2:51" s="6" customFormat="1" ht="18.75" customHeight="1">
      <c r="B246" s="154"/>
      <c r="C246" s="155"/>
      <c r="D246" s="155"/>
      <c r="E246" s="155"/>
      <c r="F246" s="245" t="s">
        <v>294</v>
      </c>
      <c r="G246" s="246"/>
      <c r="H246" s="246"/>
      <c r="I246" s="246"/>
      <c r="J246" s="155"/>
      <c r="K246" s="156">
        <v>16.92</v>
      </c>
      <c r="L246" s="155"/>
      <c r="M246" s="155"/>
      <c r="N246" s="155"/>
      <c r="O246" s="155"/>
      <c r="P246" s="155"/>
      <c r="Q246" s="155"/>
      <c r="R246" s="157"/>
      <c r="T246" s="158"/>
      <c r="U246" s="155"/>
      <c r="V246" s="155"/>
      <c r="W246" s="155"/>
      <c r="X246" s="155"/>
      <c r="Y246" s="155"/>
      <c r="Z246" s="155"/>
      <c r="AA246" s="159"/>
      <c r="AT246" s="160" t="s">
        <v>152</v>
      </c>
      <c r="AU246" s="160" t="s">
        <v>122</v>
      </c>
      <c r="AV246" s="160" t="s">
        <v>122</v>
      </c>
      <c r="AW246" s="160" t="s">
        <v>95</v>
      </c>
      <c r="AX246" s="160" t="s">
        <v>73</v>
      </c>
      <c r="AY246" s="160" t="s">
        <v>144</v>
      </c>
    </row>
    <row r="247" spans="2:51" s="6" customFormat="1" ht="18.75" customHeight="1">
      <c r="B247" s="148"/>
      <c r="C247" s="149"/>
      <c r="D247" s="149"/>
      <c r="E247" s="149"/>
      <c r="F247" s="243" t="s">
        <v>286</v>
      </c>
      <c r="G247" s="244"/>
      <c r="H247" s="244"/>
      <c r="I247" s="244"/>
      <c r="J247" s="149"/>
      <c r="K247" s="149"/>
      <c r="L247" s="149"/>
      <c r="M247" s="149"/>
      <c r="N247" s="149"/>
      <c r="O247" s="149"/>
      <c r="P247" s="149"/>
      <c r="Q247" s="149"/>
      <c r="R247" s="150"/>
      <c r="T247" s="151"/>
      <c r="U247" s="149"/>
      <c r="V247" s="149"/>
      <c r="W247" s="149"/>
      <c r="X247" s="149"/>
      <c r="Y247" s="149"/>
      <c r="Z247" s="149"/>
      <c r="AA247" s="152"/>
      <c r="AT247" s="153" t="s">
        <v>152</v>
      </c>
      <c r="AU247" s="153" t="s">
        <v>122</v>
      </c>
      <c r="AV247" s="153" t="s">
        <v>77</v>
      </c>
      <c r="AW247" s="153" t="s">
        <v>95</v>
      </c>
      <c r="AX247" s="153" t="s">
        <v>73</v>
      </c>
      <c r="AY247" s="153" t="s">
        <v>144</v>
      </c>
    </row>
    <row r="248" spans="2:51" s="6" customFormat="1" ht="18.75" customHeight="1">
      <c r="B248" s="154"/>
      <c r="C248" s="155"/>
      <c r="D248" s="155"/>
      <c r="E248" s="155"/>
      <c r="F248" s="245" t="s">
        <v>295</v>
      </c>
      <c r="G248" s="246"/>
      <c r="H248" s="246"/>
      <c r="I248" s="246"/>
      <c r="J248" s="155"/>
      <c r="K248" s="156">
        <v>25.4</v>
      </c>
      <c r="L248" s="155"/>
      <c r="M248" s="155"/>
      <c r="N248" s="155"/>
      <c r="O248" s="155"/>
      <c r="P248" s="155"/>
      <c r="Q248" s="155"/>
      <c r="R248" s="157"/>
      <c r="T248" s="158"/>
      <c r="U248" s="155"/>
      <c r="V248" s="155"/>
      <c r="W248" s="155"/>
      <c r="X248" s="155"/>
      <c r="Y248" s="155"/>
      <c r="Z248" s="155"/>
      <c r="AA248" s="159"/>
      <c r="AT248" s="160" t="s">
        <v>152</v>
      </c>
      <c r="AU248" s="160" t="s">
        <v>122</v>
      </c>
      <c r="AV248" s="160" t="s">
        <v>122</v>
      </c>
      <c r="AW248" s="160" t="s">
        <v>95</v>
      </c>
      <c r="AX248" s="160" t="s">
        <v>73</v>
      </c>
      <c r="AY248" s="160" t="s">
        <v>144</v>
      </c>
    </row>
    <row r="249" spans="2:51" s="6" customFormat="1" ht="18.75" customHeight="1">
      <c r="B249" s="154"/>
      <c r="C249" s="155"/>
      <c r="D249" s="155"/>
      <c r="E249" s="155"/>
      <c r="F249" s="245" t="s">
        <v>296</v>
      </c>
      <c r="G249" s="246"/>
      <c r="H249" s="246"/>
      <c r="I249" s="246"/>
      <c r="J249" s="155"/>
      <c r="K249" s="156">
        <v>21.15</v>
      </c>
      <c r="L249" s="155"/>
      <c r="M249" s="155"/>
      <c r="N249" s="155"/>
      <c r="O249" s="155"/>
      <c r="P249" s="155"/>
      <c r="Q249" s="155"/>
      <c r="R249" s="157"/>
      <c r="T249" s="158"/>
      <c r="U249" s="155"/>
      <c r="V249" s="155"/>
      <c r="W249" s="155"/>
      <c r="X249" s="155"/>
      <c r="Y249" s="155"/>
      <c r="Z249" s="155"/>
      <c r="AA249" s="159"/>
      <c r="AT249" s="160" t="s">
        <v>152</v>
      </c>
      <c r="AU249" s="160" t="s">
        <v>122</v>
      </c>
      <c r="AV249" s="160" t="s">
        <v>122</v>
      </c>
      <c r="AW249" s="160" t="s">
        <v>95</v>
      </c>
      <c r="AX249" s="160" t="s">
        <v>73</v>
      </c>
      <c r="AY249" s="160" t="s">
        <v>144</v>
      </c>
    </row>
    <row r="250" spans="2:51" s="6" customFormat="1" ht="18.75" customHeight="1">
      <c r="B250" s="161"/>
      <c r="C250" s="162"/>
      <c r="D250" s="162"/>
      <c r="E250" s="162"/>
      <c r="F250" s="247" t="s">
        <v>191</v>
      </c>
      <c r="G250" s="248"/>
      <c r="H250" s="248"/>
      <c r="I250" s="248"/>
      <c r="J250" s="162"/>
      <c r="K250" s="163">
        <v>83.79</v>
      </c>
      <c r="L250" s="162"/>
      <c r="M250" s="162"/>
      <c r="N250" s="162"/>
      <c r="O250" s="162"/>
      <c r="P250" s="162"/>
      <c r="Q250" s="162"/>
      <c r="R250" s="164"/>
      <c r="T250" s="165"/>
      <c r="U250" s="162"/>
      <c r="V250" s="162"/>
      <c r="W250" s="162"/>
      <c r="X250" s="162"/>
      <c r="Y250" s="162"/>
      <c r="Z250" s="162"/>
      <c r="AA250" s="166"/>
      <c r="AT250" s="167" t="s">
        <v>152</v>
      </c>
      <c r="AU250" s="167" t="s">
        <v>122</v>
      </c>
      <c r="AV250" s="167" t="s">
        <v>149</v>
      </c>
      <c r="AW250" s="167" t="s">
        <v>95</v>
      </c>
      <c r="AX250" s="167" t="s">
        <v>77</v>
      </c>
      <c r="AY250" s="167" t="s">
        <v>144</v>
      </c>
    </row>
    <row r="251" spans="2:65" s="6" customFormat="1" ht="27" customHeight="1">
      <c r="B251" s="23"/>
      <c r="C251" s="139" t="s">
        <v>301</v>
      </c>
      <c r="D251" s="139" t="s">
        <v>145</v>
      </c>
      <c r="E251" s="140" t="s">
        <v>302</v>
      </c>
      <c r="F251" s="239" t="s">
        <v>303</v>
      </c>
      <c r="G251" s="240"/>
      <c r="H251" s="240"/>
      <c r="I251" s="240"/>
      <c r="J251" s="141" t="s">
        <v>223</v>
      </c>
      <c r="K251" s="142">
        <v>0.696</v>
      </c>
      <c r="L251" s="241">
        <v>0</v>
      </c>
      <c r="M251" s="240"/>
      <c r="N251" s="242">
        <f>ROUND($L$251*$K$251,3)</f>
        <v>0</v>
      </c>
      <c r="O251" s="240"/>
      <c r="P251" s="240"/>
      <c r="Q251" s="240"/>
      <c r="R251" s="25"/>
      <c r="T251" s="144"/>
      <c r="U251" s="31" t="s">
        <v>40</v>
      </c>
      <c r="V251" s="24"/>
      <c r="W251" s="145">
        <f>$V$251*$K$251</f>
        <v>0</v>
      </c>
      <c r="X251" s="145">
        <v>1.01684</v>
      </c>
      <c r="Y251" s="145">
        <f>$X$251*$K$251</f>
        <v>0.7077206399999999</v>
      </c>
      <c r="Z251" s="145">
        <v>0</v>
      </c>
      <c r="AA251" s="146">
        <f>$Z$251*$K$251</f>
        <v>0</v>
      </c>
      <c r="AR251" s="6" t="s">
        <v>149</v>
      </c>
      <c r="AT251" s="6" t="s">
        <v>145</v>
      </c>
      <c r="AU251" s="6" t="s">
        <v>122</v>
      </c>
      <c r="AY251" s="6" t="s">
        <v>144</v>
      </c>
      <c r="BE251" s="88">
        <f>IF($U$251="základná",$N$251,0)</f>
        <v>0</v>
      </c>
      <c r="BF251" s="88">
        <f>IF($U$251="znížená",$N$251,0)</f>
        <v>0</v>
      </c>
      <c r="BG251" s="88">
        <f>IF($U$251="zákl. prenesená",$N$251,0)</f>
        <v>0</v>
      </c>
      <c r="BH251" s="88">
        <f>IF($U$251="zníž. prenesená",$N$251,0)</f>
        <v>0</v>
      </c>
      <c r="BI251" s="88">
        <f>IF($U$251="nulová",$N$251,0)</f>
        <v>0</v>
      </c>
      <c r="BJ251" s="6" t="s">
        <v>122</v>
      </c>
      <c r="BK251" s="147">
        <f>ROUND($L$251*$K$251,3)</f>
        <v>0</v>
      </c>
      <c r="BL251" s="6" t="s">
        <v>149</v>
      </c>
      <c r="BM251" s="6" t="s">
        <v>304</v>
      </c>
    </row>
    <row r="252" spans="2:51" s="6" customFormat="1" ht="18.75" customHeight="1">
      <c r="B252" s="148"/>
      <c r="C252" s="149"/>
      <c r="D252" s="149"/>
      <c r="E252" s="149"/>
      <c r="F252" s="243" t="s">
        <v>283</v>
      </c>
      <c r="G252" s="244"/>
      <c r="H252" s="244"/>
      <c r="I252" s="244"/>
      <c r="J252" s="149"/>
      <c r="K252" s="149"/>
      <c r="L252" s="149"/>
      <c r="M252" s="149"/>
      <c r="N252" s="149"/>
      <c r="O252" s="149"/>
      <c r="P252" s="149"/>
      <c r="Q252" s="149"/>
      <c r="R252" s="150"/>
      <c r="T252" s="151"/>
      <c r="U252" s="149"/>
      <c r="V252" s="149"/>
      <c r="W252" s="149"/>
      <c r="X252" s="149"/>
      <c r="Y252" s="149"/>
      <c r="Z252" s="149"/>
      <c r="AA252" s="152"/>
      <c r="AT252" s="153" t="s">
        <v>152</v>
      </c>
      <c r="AU252" s="153" t="s">
        <v>122</v>
      </c>
      <c r="AV252" s="153" t="s">
        <v>77</v>
      </c>
      <c r="AW252" s="153" t="s">
        <v>95</v>
      </c>
      <c r="AX252" s="153" t="s">
        <v>73</v>
      </c>
      <c r="AY252" s="153" t="s">
        <v>144</v>
      </c>
    </row>
    <row r="253" spans="2:51" s="6" customFormat="1" ht="18.75" customHeight="1">
      <c r="B253" s="154"/>
      <c r="C253" s="155"/>
      <c r="D253" s="155"/>
      <c r="E253" s="155"/>
      <c r="F253" s="245" t="s">
        <v>305</v>
      </c>
      <c r="G253" s="246"/>
      <c r="H253" s="246"/>
      <c r="I253" s="246"/>
      <c r="J253" s="155"/>
      <c r="K253" s="156">
        <v>0.223</v>
      </c>
      <c r="L253" s="155"/>
      <c r="M253" s="155"/>
      <c r="N253" s="155"/>
      <c r="O253" s="155"/>
      <c r="P253" s="155"/>
      <c r="Q253" s="155"/>
      <c r="R253" s="157"/>
      <c r="T253" s="158"/>
      <c r="U253" s="155"/>
      <c r="V253" s="155"/>
      <c r="W253" s="155"/>
      <c r="X253" s="155"/>
      <c r="Y253" s="155"/>
      <c r="Z253" s="155"/>
      <c r="AA253" s="159"/>
      <c r="AT253" s="160" t="s">
        <v>152</v>
      </c>
      <c r="AU253" s="160" t="s">
        <v>122</v>
      </c>
      <c r="AV253" s="160" t="s">
        <v>122</v>
      </c>
      <c r="AW253" s="160" t="s">
        <v>95</v>
      </c>
      <c r="AX253" s="160" t="s">
        <v>73</v>
      </c>
      <c r="AY253" s="160" t="s">
        <v>144</v>
      </c>
    </row>
    <row r="254" spans="2:51" s="6" customFormat="1" ht="18.75" customHeight="1">
      <c r="B254" s="154"/>
      <c r="C254" s="155"/>
      <c r="D254" s="155"/>
      <c r="E254" s="155"/>
      <c r="F254" s="245" t="s">
        <v>306</v>
      </c>
      <c r="G254" s="246"/>
      <c r="H254" s="246"/>
      <c r="I254" s="246"/>
      <c r="J254" s="155"/>
      <c r="K254" s="156">
        <v>0.188</v>
      </c>
      <c r="L254" s="155"/>
      <c r="M254" s="155"/>
      <c r="N254" s="155"/>
      <c r="O254" s="155"/>
      <c r="P254" s="155"/>
      <c r="Q254" s="155"/>
      <c r="R254" s="157"/>
      <c r="T254" s="158"/>
      <c r="U254" s="155"/>
      <c r="V254" s="155"/>
      <c r="W254" s="155"/>
      <c r="X254" s="155"/>
      <c r="Y254" s="155"/>
      <c r="Z254" s="155"/>
      <c r="AA254" s="159"/>
      <c r="AT254" s="160" t="s">
        <v>152</v>
      </c>
      <c r="AU254" s="160" t="s">
        <v>122</v>
      </c>
      <c r="AV254" s="160" t="s">
        <v>122</v>
      </c>
      <c r="AW254" s="160" t="s">
        <v>95</v>
      </c>
      <c r="AX254" s="160" t="s">
        <v>73</v>
      </c>
      <c r="AY254" s="160" t="s">
        <v>144</v>
      </c>
    </row>
    <row r="255" spans="2:51" s="6" customFormat="1" ht="18.75" customHeight="1">
      <c r="B255" s="148"/>
      <c r="C255" s="149"/>
      <c r="D255" s="149"/>
      <c r="E255" s="149"/>
      <c r="F255" s="243" t="s">
        <v>286</v>
      </c>
      <c r="G255" s="244"/>
      <c r="H255" s="244"/>
      <c r="I255" s="244"/>
      <c r="J255" s="149"/>
      <c r="K255" s="149"/>
      <c r="L255" s="149"/>
      <c r="M255" s="149"/>
      <c r="N255" s="149"/>
      <c r="O255" s="149"/>
      <c r="P255" s="149"/>
      <c r="Q255" s="149"/>
      <c r="R255" s="150"/>
      <c r="T255" s="151"/>
      <c r="U255" s="149"/>
      <c r="V255" s="149"/>
      <c r="W255" s="149"/>
      <c r="X255" s="149"/>
      <c r="Y255" s="149"/>
      <c r="Z255" s="149"/>
      <c r="AA255" s="152"/>
      <c r="AT255" s="153" t="s">
        <v>152</v>
      </c>
      <c r="AU255" s="153" t="s">
        <v>122</v>
      </c>
      <c r="AV255" s="153" t="s">
        <v>77</v>
      </c>
      <c r="AW255" s="153" t="s">
        <v>95</v>
      </c>
      <c r="AX255" s="153" t="s">
        <v>73</v>
      </c>
      <c r="AY255" s="153" t="s">
        <v>144</v>
      </c>
    </row>
    <row r="256" spans="2:51" s="6" customFormat="1" ht="18.75" customHeight="1">
      <c r="B256" s="154"/>
      <c r="C256" s="155"/>
      <c r="D256" s="155"/>
      <c r="E256" s="155"/>
      <c r="F256" s="245" t="s">
        <v>307</v>
      </c>
      <c r="G256" s="246"/>
      <c r="H256" s="246"/>
      <c r="I256" s="246"/>
      <c r="J256" s="155"/>
      <c r="K256" s="156">
        <v>0.155</v>
      </c>
      <c r="L256" s="155"/>
      <c r="M256" s="155"/>
      <c r="N256" s="155"/>
      <c r="O256" s="155"/>
      <c r="P256" s="155"/>
      <c r="Q256" s="155"/>
      <c r="R256" s="157"/>
      <c r="T256" s="158"/>
      <c r="U256" s="155"/>
      <c r="V256" s="155"/>
      <c r="W256" s="155"/>
      <c r="X256" s="155"/>
      <c r="Y256" s="155"/>
      <c r="Z256" s="155"/>
      <c r="AA256" s="159"/>
      <c r="AT256" s="160" t="s">
        <v>152</v>
      </c>
      <c r="AU256" s="160" t="s">
        <v>122</v>
      </c>
      <c r="AV256" s="160" t="s">
        <v>122</v>
      </c>
      <c r="AW256" s="160" t="s">
        <v>95</v>
      </c>
      <c r="AX256" s="160" t="s">
        <v>73</v>
      </c>
      <c r="AY256" s="160" t="s">
        <v>144</v>
      </c>
    </row>
    <row r="257" spans="2:51" s="6" customFormat="1" ht="18.75" customHeight="1">
      <c r="B257" s="154"/>
      <c r="C257" s="155"/>
      <c r="D257" s="155"/>
      <c r="E257" s="155"/>
      <c r="F257" s="245" t="s">
        <v>308</v>
      </c>
      <c r="G257" s="246"/>
      <c r="H257" s="246"/>
      <c r="I257" s="246"/>
      <c r="J257" s="155"/>
      <c r="K257" s="156">
        <v>0.13</v>
      </c>
      <c r="L257" s="155"/>
      <c r="M257" s="155"/>
      <c r="N257" s="155"/>
      <c r="O257" s="155"/>
      <c r="P257" s="155"/>
      <c r="Q257" s="155"/>
      <c r="R257" s="157"/>
      <c r="T257" s="158"/>
      <c r="U257" s="155"/>
      <c r="V257" s="155"/>
      <c r="W257" s="155"/>
      <c r="X257" s="155"/>
      <c r="Y257" s="155"/>
      <c r="Z257" s="155"/>
      <c r="AA257" s="159"/>
      <c r="AT257" s="160" t="s">
        <v>152</v>
      </c>
      <c r="AU257" s="160" t="s">
        <v>122</v>
      </c>
      <c r="AV257" s="160" t="s">
        <v>122</v>
      </c>
      <c r="AW257" s="160" t="s">
        <v>95</v>
      </c>
      <c r="AX257" s="160" t="s">
        <v>73</v>
      </c>
      <c r="AY257" s="160" t="s">
        <v>144</v>
      </c>
    </row>
    <row r="258" spans="2:51" s="6" customFormat="1" ht="18.75" customHeight="1">
      <c r="B258" s="161"/>
      <c r="C258" s="162"/>
      <c r="D258" s="162"/>
      <c r="E258" s="162"/>
      <c r="F258" s="247" t="s">
        <v>191</v>
      </c>
      <c r="G258" s="248"/>
      <c r="H258" s="248"/>
      <c r="I258" s="248"/>
      <c r="J258" s="162"/>
      <c r="K258" s="163">
        <v>0.696</v>
      </c>
      <c r="L258" s="162"/>
      <c r="M258" s="162"/>
      <c r="N258" s="162"/>
      <c r="O258" s="162"/>
      <c r="P258" s="162"/>
      <c r="Q258" s="162"/>
      <c r="R258" s="164"/>
      <c r="T258" s="165"/>
      <c r="U258" s="162"/>
      <c r="V258" s="162"/>
      <c r="W258" s="162"/>
      <c r="X258" s="162"/>
      <c r="Y258" s="162"/>
      <c r="Z258" s="162"/>
      <c r="AA258" s="166"/>
      <c r="AT258" s="167" t="s">
        <v>152</v>
      </c>
      <c r="AU258" s="167" t="s">
        <v>122</v>
      </c>
      <c r="AV258" s="167" t="s">
        <v>149</v>
      </c>
      <c r="AW258" s="167" t="s">
        <v>95</v>
      </c>
      <c r="AX258" s="167" t="s">
        <v>77</v>
      </c>
      <c r="AY258" s="167" t="s">
        <v>144</v>
      </c>
    </row>
    <row r="259" spans="2:65" s="6" customFormat="1" ht="15.75" customHeight="1">
      <c r="B259" s="23"/>
      <c r="C259" s="139" t="s">
        <v>309</v>
      </c>
      <c r="D259" s="139" t="s">
        <v>145</v>
      </c>
      <c r="E259" s="140" t="s">
        <v>310</v>
      </c>
      <c r="F259" s="239" t="s">
        <v>311</v>
      </c>
      <c r="G259" s="240"/>
      <c r="H259" s="240"/>
      <c r="I259" s="240"/>
      <c r="J259" s="141" t="s">
        <v>195</v>
      </c>
      <c r="K259" s="142">
        <v>4</v>
      </c>
      <c r="L259" s="241">
        <v>0</v>
      </c>
      <c r="M259" s="240"/>
      <c r="N259" s="242">
        <f>ROUND($L$259*$K$259,3)</f>
        <v>0</v>
      </c>
      <c r="O259" s="240"/>
      <c r="P259" s="240"/>
      <c r="Q259" s="240"/>
      <c r="R259" s="25"/>
      <c r="T259" s="144"/>
      <c r="U259" s="31" t="s">
        <v>40</v>
      </c>
      <c r="V259" s="24"/>
      <c r="W259" s="145">
        <f>$V$259*$K$259</f>
        <v>0</v>
      </c>
      <c r="X259" s="145">
        <v>0.0273</v>
      </c>
      <c r="Y259" s="145">
        <f>$X$259*$K$259</f>
        <v>0.1092</v>
      </c>
      <c r="Z259" s="145">
        <v>0</v>
      </c>
      <c r="AA259" s="146">
        <f>$Z$259*$K$259</f>
        <v>0</v>
      </c>
      <c r="AR259" s="6" t="s">
        <v>149</v>
      </c>
      <c r="AT259" s="6" t="s">
        <v>145</v>
      </c>
      <c r="AU259" s="6" t="s">
        <v>122</v>
      </c>
      <c r="AY259" s="6" t="s">
        <v>144</v>
      </c>
      <c r="BE259" s="88">
        <f>IF($U$259="základná",$N$259,0)</f>
        <v>0</v>
      </c>
      <c r="BF259" s="88">
        <f>IF($U$259="znížená",$N$259,0)</f>
        <v>0</v>
      </c>
      <c r="BG259" s="88">
        <f>IF($U$259="zákl. prenesená",$N$259,0)</f>
        <v>0</v>
      </c>
      <c r="BH259" s="88">
        <f>IF($U$259="zníž. prenesená",$N$259,0)</f>
        <v>0</v>
      </c>
      <c r="BI259" s="88">
        <f>IF($U$259="nulová",$N$259,0)</f>
        <v>0</v>
      </c>
      <c r="BJ259" s="6" t="s">
        <v>122</v>
      </c>
      <c r="BK259" s="147">
        <f>ROUND($L$259*$K$259,3)</f>
        <v>0</v>
      </c>
      <c r="BL259" s="6" t="s">
        <v>149</v>
      </c>
      <c r="BM259" s="6" t="s">
        <v>312</v>
      </c>
    </row>
    <row r="260" spans="2:51" s="6" customFormat="1" ht="18.75" customHeight="1">
      <c r="B260" s="148"/>
      <c r="C260" s="149"/>
      <c r="D260" s="149"/>
      <c r="E260" s="149"/>
      <c r="F260" s="243" t="s">
        <v>313</v>
      </c>
      <c r="G260" s="244"/>
      <c r="H260" s="244"/>
      <c r="I260" s="244"/>
      <c r="J260" s="149"/>
      <c r="K260" s="149"/>
      <c r="L260" s="149"/>
      <c r="M260" s="149"/>
      <c r="N260" s="149"/>
      <c r="O260" s="149"/>
      <c r="P260" s="149"/>
      <c r="Q260" s="149"/>
      <c r="R260" s="150"/>
      <c r="T260" s="151"/>
      <c r="U260" s="149"/>
      <c r="V260" s="149"/>
      <c r="W260" s="149"/>
      <c r="X260" s="149"/>
      <c r="Y260" s="149"/>
      <c r="Z260" s="149"/>
      <c r="AA260" s="152"/>
      <c r="AT260" s="153" t="s">
        <v>152</v>
      </c>
      <c r="AU260" s="153" t="s">
        <v>122</v>
      </c>
      <c r="AV260" s="153" t="s">
        <v>77</v>
      </c>
      <c r="AW260" s="153" t="s">
        <v>95</v>
      </c>
      <c r="AX260" s="153" t="s">
        <v>73</v>
      </c>
      <c r="AY260" s="153" t="s">
        <v>144</v>
      </c>
    </row>
    <row r="261" spans="2:51" s="6" customFormat="1" ht="18.75" customHeight="1">
      <c r="B261" s="154"/>
      <c r="C261" s="155"/>
      <c r="D261" s="155"/>
      <c r="E261" s="155"/>
      <c r="F261" s="245" t="s">
        <v>149</v>
      </c>
      <c r="G261" s="246"/>
      <c r="H261" s="246"/>
      <c r="I261" s="246"/>
      <c r="J261" s="155"/>
      <c r="K261" s="156">
        <v>4</v>
      </c>
      <c r="L261" s="155"/>
      <c r="M261" s="155"/>
      <c r="N261" s="155"/>
      <c r="O261" s="155"/>
      <c r="P261" s="155"/>
      <c r="Q261" s="155"/>
      <c r="R261" s="157"/>
      <c r="T261" s="158"/>
      <c r="U261" s="155"/>
      <c r="V261" s="155"/>
      <c r="W261" s="155"/>
      <c r="X261" s="155"/>
      <c r="Y261" s="155"/>
      <c r="Z261" s="155"/>
      <c r="AA261" s="159"/>
      <c r="AT261" s="160" t="s">
        <v>152</v>
      </c>
      <c r="AU261" s="160" t="s">
        <v>122</v>
      </c>
      <c r="AV261" s="160" t="s">
        <v>122</v>
      </c>
      <c r="AW261" s="160" t="s">
        <v>95</v>
      </c>
      <c r="AX261" s="160" t="s">
        <v>77</v>
      </c>
      <c r="AY261" s="160" t="s">
        <v>144</v>
      </c>
    </row>
    <row r="262" spans="2:63" s="128" customFormat="1" ht="30.75" customHeight="1">
      <c r="B262" s="129"/>
      <c r="C262" s="130"/>
      <c r="D262" s="138" t="s">
        <v>101</v>
      </c>
      <c r="E262" s="138"/>
      <c r="F262" s="138"/>
      <c r="G262" s="138"/>
      <c r="H262" s="138"/>
      <c r="I262" s="138"/>
      <c r="J262" s="138"/>
      <c r="K262" s="138"/>
      <c r="L262" s="138"/>
      <c r="M262" s="138"/>
      <c r="N262" s="259">
        <f>$BK$262</f>
        <v>0</v>
      </c>
      <c r="O262" s="258"/>
      <c r="P262" s="258"/>
      <c r="Q262" s="258"/>
      <c r="R262" s="132"/>
      <c r="T262" s="133"/>
      <c r="U262" s="130"/>
      <c r="V262" s="130"/>
      <c r="W262" s="134">
        <f>SUM($W$263:$W$272)</f>
        <v>0</v>
      </c>
      <c r="X262" s="130"/>
      <c r="Y262" s="134">
        <f>SUM($Y$263:$Y$272)</f>
        <v>44.00891085</v>
      </c>
      <c r="Z262" s="130"/>
      <c r="AA262" s="135">
        <f>SUM($AA$263:$AA$272)</f>
        <v>0</v>
      </c>
      <c r="AR262" s="136" t="s">
        <v>77</v>
      </c>
      <c r="AT262" s="136" t="s">
        <v>72</v>
      </c>
      <c r="AU262" s="136" t="s">
        <v>77</v>
      </c>
      <c r="AY262" s="136" t="s">
        <v>144</v>
      </c>
      <c r="BK262" s="137">
        <f>SUM($BK$263:$BK$272)</f>
        <v>0</v>
      </c>
    </row>
    <row r="263" spans="2:65" s="6" customFormat="1" ht="27" customHeight="1">
      <c r="B263" s="23"/>
      <c r="C263" s="139" t="s">
        <v>314</v>
      </c>
      <c r="D263" s="139" t="s">
        <v>145</v>
      </c>
      <c r="E263" s="140" t="s">
        <v>315</v>
      </c>
      <c r="F263" s="239" t="s">
        <v>316</v>
      </c>
      <c r="G263" s="240"/>
      <c r="H263" s="240"/>
      <c r="I263" s="240"/>
      <c r="J263" s="141" t="s">
        <v>245</v>
      </c>
      <c r="K263" s="142">
        <v>41.895</v>
      </c>
      <c r="L263" s="241">
        <v>0</v>
      </c>
      <c r="M263" s="240"/>
      <c r="N263" s="242">
        <f>ROUND($L$263*$K$263,3)</f>
        <v>0</v>
      </c>
      <c r="O263" s="240"/>
      <c r="P263" s="240"/>
      <c r="Q263" s="240"/>
      <c r="R263" s="25"/>
      <c r="T263" s="144"/>
      <c r="U263" s="31" t="s">
        <v>40</v>
      </c>
      <c r="V263" s="24"/>
      <c r="W263" s="145">
        <f>$V$263*$K$263</f>
        <v>0</v>
      </c>
      <c r="X263" s="145">
        <v>0.00843</v>
      </c>
      <c r="Y263" s="145">
        <f>$X$263*$K$263</f>
        <v>0.35317485000000004</v>
      </c>
      <c r="Z263" s="145">
        <v>0</v>
      </c>
      <c r="AA263" s="146">
        <f>$Z$263*$K$263</f>
        <v>0</v>
      </c>
      <c r="AR263" s="6" t="s">
        <v>149</v>
      </c>
      <c r="AT263" s="6" t="s">
        <v>145</v>
      </c>
      <c r="AU263" s="6" t="s">
        <v>122</v>
      </c>
      <c r="AY263" s="6" t="s">
        <v>144</v>
      </c>
      <c r="BE263" s="88">
        <f>IF($U$263="základná",$N$263,0)</f>
        <v>0</v>
      </c>
      <c r="BF263" s="88">
        <f>IF($U$263="znížená",$N$263,0)</f>
        <v>0</v>
      </c>
      <c r="BG263" s="88">
        <f>IF($U$263="zákl. prenesená",$N$263,0)</f>
        <v>0</v>
      </c>
      <c r="BH263" s="88">
        <f>IF($U$263="zníž. prenesená",$N$263,0)</f>
        <v>0</v>
      </c>
      <c r="BI263" s="88">
        <f>IF($U$263="nulová",$N$263,0)</f>
        <v>0</v>
      </c>
      <c r="BJ263" s="6" t="s">
        <v>122</v>
      </c>
      <c r="BK263" s="147">
        <f>ROUND($L$263*$K$263,3)</f>
        <v>0</v>
      </c>
      <c r="BL263" s="6" t="s">
        <v>149</v>
      </c>
      <c r="BM263" s="6" t="s">
        <v>317</v>
      </c>
    </row>
    <row r="264" spans="2:51" s="6" customFormat="1" ht="18.75" customHeight="1">
      <c r="B264" s="148"/>
      <c r="C264" s="149"/>
      <c r="D264" s="149"/>
      <c r="E264" s="149"/>
      <c r="F264" s="243" t="s">
        <v>283</v>
      </c>
      <c r="G264" s="244"/>
      <c r="H264" s="244"/>
      <c r="I264" s="244"/>
      <c r="J264" s="149"/>
      <c r="K264" s="149"/>
      <c r="L264" s="149"/>
      <c r="M264" s="149"/>
      <c r="N264" s="149"/>
      <c r="O264" s="149"/>
      <c r="P264" s="149"/>
      <c r="Q264" s="149"/>
      <c r="R264" s="150"/>
      <c r="T264" s="151"/>
      <c r="U264" s="149"/>
      <c r="V264" s="149"/>
      <c r="W264" s="149"/>
      <c r="X264" s="149"/>
      <c r="Y264" s="149"/>
      <c r="Z264" s="149"/>
      <c r="AA264" s="152"/>
      <c r="AT264" s="153" t="s">
        <v>152</v>
      </c>
      <c r="AU264" s="153" t="s">
        <v>122</v>
      </c>
      <c r="AV264" s="153" t="s">
        <v>77</v>
      </c>
      <c r="AW264" s="153" t="s">
        <v>95</v>
      </c>
      <c r="AX264" s="153" t="s">
        <v>73</v>
      </c>
      <c r="AY264" s="153" t="s">
        <v>144</v>
      </c>
    </row>
    <row r="265" spans="2:51" s="6" customFormat="1" ht="18.75" customHeight="1">
      <c r="B265" s="154"/>
      <c r="C265" s="155"/>
      <c r="D265" s="155"/>
      <c r="E265" s="155"/>
      <c r="F265" s="245" t="s">
        <v>318</v>
      </c>
      <c r="G265" s="246"/>
      <c r="H265" s="246"/>
      <c r="I265" s="246"/>
      <c r="J265" s="155"/>
      <c r="K265" s="156">
        <v>10.16</v>
      </c>
      <c r="L265" s="155"/>
      <c r="M265" s="155"/>
      <c r="N265" s="155"/>
      <c r="O265" s="155"/>
      <c r="P265" s="155"/>
      <c r="Q265" s="155"/>
      <c r="R265" s="157"/>
      <c r="T265" s="158"/>
      <c r="U265" s="155"/>
      <c r="V265" s="155"/>
      <c r="W265" s="155"/>
      <c r="X265" s="155"/>
      <c r="Y265" s="155"/>
      <c r="Z265" s="155"/>
      <c r="AA265" s="159"/>
      <c r="AT265" s="160" t="s">
        <v>152</v>
      </c>
      <c r="AU265" s="160" t="s">
        <v>122</v>
      </c>
      <c r="AV265" s="160" t="s">
        <v>122</v>
      </c>
      <c r="AW265" s="160" t="s">
        <v>95</v>
      </c>
      <c r="AX265" s="160" t="s">
        <v>73</v>
      </c>
      <c r="AY265" s="160" t="s">
        <v>144</v>
      </c>
    </row>
    <row r="266" spans="2:51" s="6" customFormat="1" ht="18.75" customHeight="1">
      <c r="B266" s="154"/>
      <c r="C266" s="155"/>
      <c r="D266" s="155"/>
      <c r="E266" s="155"/>
      <c r="F266" s="245" t="s">
        <v>319</v>
      </c>
      <c r="G266" s="246"/>
      <c r="H266" s="246"/>
      <c r="I266" s="246"/>
      <c r="J266" s="155"/>
      <c r="K266" s="156">
        <v>8.46</v>
      </c>
      <c r="L266" s="155"/>
      <c r="M266" s="155"/>
      <c r="N266" s="155"/>
      <c r="O266" s="155"/>
      <c r="P266" s="155"/>
      <c r="Q266" s="155"/>
      <c r="R266" s="157"/>
      <c r="T266" s="158"/>
      <c r="U266" s="155"/>
      <c r="V266" s="155"/>
      <c r="W266" s="155"/>
      <c r="X266" s="155"/>
      <c r="Y266" s="155"/>
      <c r="Z266" s="155"/>
      <c r="AA266" s="159"/>
      <c r="AT266" s="160" t="s">
        <v>152</v>
      </c>
      <c r="AU266" s="160" t="s">
        <v>122</v>
      </c>
      <c r="AV266" s="160" t="s">
        <v>122</v>
      </c>
      <c r="AW266" s="160" t="s">
        <v>95</v>
      </c>
      <c r="AX266" s="160" t="s">
        <v>73</v>
      </c>
      <c r="AY266" s="160" t="s">
        <v>144</v>
      </c>
    </row>
    <row r="267" spans="2:51" s="6" customFormat="1" ht="18.75" customHeight="1">
      <c r="B267" s="148"/>
      <c r="C267" s="149"/>
      <c r="D267" s="149"/>
      <c r="E267" s="149"/>
      <c r="F267" s="243" t="s">
        <v>286</v>
      </c>
      <c r="G267" s="244"/>
      <c r="H267" s="244"/>
      <c r="I267" s="244"/>
      <c r="J267" s="149"/>
      <c r="K267" s="149"/>
      <c r="L267" s="149"/>
      <c r="M267" s="149"/>
      <c r="N267" s="149"/>
      <c r="O267" s="149"/>
      <c r="P267" s="149"/>
      <c r="Q267" s="149"/>
      <c r="R267" s="150"/>
      <c r="T267" s="151"/>
      <c r="U267" s="149"/>
      <c r="V267" s="149"/>
      <c r="W267" s="149"/>
      <c r="X267" s="149"/>
      <c r="Y267" s="149"/>
      <c r="Z267" s="149"/>
      <c r="AA267" s="152"/>
      <c r="AT267" s="153" t="s">
        <v>152</v>
      </c>
      <c r="AU267" s="153" t="s">
        <v>122</v>
      </c>
      <c r="AV267" s="153" t="s">
        <v>77</v>
      </c>
      <c r="AW267" s="153" t="s">
        <v>95</v>
      </c>
      <c r="AX267" s="153" t="s">
        <v>73</v>
      </c>
      <c r="AY267" s="153" t="s">
        <v>144</v>
      </c>
    </row>
    <row r="268" spans="2:51" s="6" customFormat="1" ht="18.75" customHeight="1">
      <c r="B268" s="154"/>
      <c r="C268" s="155"/>
      <c r="D268" s="155"/>
      <c r="E268" s="155"/>
      <c r="F268" s="245" t="s">
        <v>320</v>
      </c>
      <c r="G268" s="246"/>
      <c r="H268" s="246"/>
      <c r="I268" s="246"/>
      <c r="J268" s="155"/>
      <c r="K268" s="156">
        <v>12.7</v>
      </c>
      <c r="L268" s="155"/>
      <c r="M268" s="155"/>
      <c r="N268" s="155"/>
      <c r="O268" s="155"/>
      <c r="P268" s="155"/>
      <c r="Q268" s="155"/>
      <c r="R268" s="157"/>
      <c r="T268" s="158"/>
      <c r="U268" s="155"/>
      <c r="V268" s="155"/>
      <c r="W268" s="155"/>
      <c r="X268" s="155"/>
      <c r="Y268" s="155"/>
      <c r="Z268" s="155"/>
      <c r="AA268" s="159"/>
      <c r="AT268" s="160" t="s">
        <v>152</v>
      </c>
      <c r="AU268" s="160" t="s">
        <v>122</v>
      </c>
      <c r="AV268" s="160" t="s">
        <v>122</v>
      </c>
      <c r="AW268" s="160" t="s">
        <v>95</v>
      </c>
      <c r="AX268" s="160" t="s">
        <v>73</v>
      </c>
      <c r="AY268" s="160" t="s">
        <v>144</v>
      </c>
    </row>
    <row r="269" spans="2:51" s="6" customFormat="1" ht="18.75" customHeight="1">
      <c r="B269" s="154"/>
      <c r="C269" s="155"/>
      <c r="D269" s="155"/>
      <c r="E269" s="155"/>
      <c r="F269" s="245" t="s">
        <v>321</v>
      </c>
      <c r="G269" s="246"/>
      <c r="H269" s="246"/>
      <c r="I269" s="246"/>
      <c r="J269" s="155"/>
      <c r="K269" s="156">
        <v>10.575</v>
      </c>
      <c r="L269" s="155"/>
      <c r="M269" s="155"/>
      <c r="N269" s="155"/>
      <c r="O269" s="155"/>
      <c r="P269" s="155"/>
      <c r="Q269" s="155"/>
      <c r="R269" s="157"/>
      <c r="T269" s="158"/>
      <c r="U269" s="155"/>
      <c r="V269" s="155"/>
      <c r="W269" s="155"/>
      <c r="X269" s="155"/>
      <c r="Y269" s="155"/>
      <c r="Z269" s="155"/>
      <c r="AA269" s="159"/>
      <c r="AT269" s="160" t="s">
        <v>152</v>
      </c>
      <c r="AU269" s="160" t="s">
        <v>122</v>
      </c>
      <c r="AV269" s="160" t="s">
        <v>122</v>
      </c>
      <c r="AW269" s="160" t="s">
        <v>95</v>
      </c>
      <c r="AX269" s="160" t="s">
        <v>73</v>
      </c>
      <c r="AY269" s="160" t="s">
        <v>144</v>
      </c>
    </row>
    <row r="270" spans="2:51" s="6" customFormat="1" ht="18.75" customHeight="1">
      <c r="B270" s="161"/>
      <c r="C270" s="162"/>
      <c r="D270" s="162"/>
      <c r="E270" s="162"/>
      <c r="F270" s="247" t="s">
        <v>191</v>
      </c>
      <c r="G270" s="248"/>
      <c r="H270" s="248"/>
      <c r="I270" s="248"/>
      <c r="J270" s="162"/>
      <c r="K270" s="163">
        <v>41.895</v>
      </c>
      <c r="L270" s="162"/>
      <c r="M270" s="162"/>
      <c r="N270" s="162"/>
      <c r="O270" s="162"/>
      <c r="P270" s="162"/>
      <c r="Q270" s="162"/>
      <c r="R270" s="164"/>
      <c r="T270" s="165"/>
      <c r="U270" s="162"/>
      <c r="V270" s="162"/>
      <c r="W270" s="162"/>
      <c r="X270" s="162"/>
      <c r="Y270" s="162"/>
      <c r="Z270" s="162"/>
      <c r="AA270" s="166"/>
      <c r="AT270" s="167" t="s">
        <v>152</v>
      </c>
      <c r="AU270" s="167" t="s">
        <v>122</v>
      </c>
      <c r="AV270" s="167" t="s">
        <v>149</v>
      </c>
      <c r="AW270" s="167" t="s">
        <v>95</v>
      </c>
      <c r="AX270" s="167" t="s">
        <v>77</v>
      </c>
      <c r="AY270" s="167" t="s">
        <v>144</v>
      </c>
    </row>
    <row r="271" spans="2:65" s="6" customFormat="1" ht="15.75" customHeight="1">
      <c r="B271" s="23"/>
      <c r="C271" s="139" t="s">
        <v>322</v>
      </c>
      <c r="D271" s="139" t="s">
        <v>145</v>
      </c>
      <c r="E271" s="140" t="s">
        <v>323</v>
      </c>
      <c r="F271" s="239" t="s">
        <v>324</v>
      </c>
      <c r="G271" s="240"/>
      <c r="H271" s="240"/>
      <c r="I271" s="240"/>
      <c r="J271" s="141" t="s">
        <v>245</v>
      </c>
      <c r="K271" s="142">
        <v>264.4</v>
      </c>
      <c r="L271" s="241">
        <v>0</v>
      </c>
      <c r="M271" s="240"/>
      <c r="N271" s="242">
        <f>ROUND($L$271*$K$271,3)</f>
        <v>0</v>
      </c>
      <c r="O271" s="240"/>
      <c r="P271" s="240"/>
      <c r="Q271" s="240"/>
      <c r="R271" s="25"/>
      <c r="T271" s="144"/>
      <c r="U271" s="31" t="s">
        <v>40</v>
      </c>
      <c r="V271" s="24"/>
      <c r="W271" s="145">
        <f>$V$271*$K$271</f>
        <v>0</v>
      </c>
      <c r="X271" s="145">
        <v>0.16089</v>
      </c>
      <c r="Y271" s="145">
        <f>$X$271*$K$271</f>
        <v>42.539316</v>
      </c>
      <c r="Z271" s="145">
        <v>0</v>
      </c>
      <c r="AA271" s="146">
        <f>$Z$271*$K$271</f>
        <v>0</v>
      </c>
      <c r="AR271" s="6" t="s">
        <v>149</v>
      </c>
      <c r="AT271" s="6" t="s">
        <v>145</v>
      </c>
      <c r="AU271" s="6" t="s">
        <v>122</v>
      </c>
      <c r="AY271" s="6" t="s">
        <v>144</v>
      </c>
      <c r="BE271" s="88">
        <f>IF($U$271="základná",$N$271,0)</f>
        <v>0</v>
      </c>
      <c r="BF271" s="88">
        <f>IF($U$271="znížená",$N$271,0)</f>
        <v>0</v>
      </c>
      <c r="BG271" s="88">
        <f>IF($U$271="zákl. prenesená",$N$271,0)</f>
        <v>0</v>
      </c>
      <c r="BH271" s="88">
        <f>IF($U$271="zníž. prenesená",$N$271,0)</f>
        <v>0</v>
      </c>
      <c r="BI271" s="88">
        <f>IF($U$271="nulová",$N$271,0)</f>
        <v>0</v>
      </c>
      <c r="BJ271" s="6" t="s">
        <v>122</v>
      </c>
      <c r="BK271" s="147">
        <f>ROUND($L$271*$K$271,3)</f>
        <v>0</v>
      </c>
      <c r="BL271" s="6" t="s">
        <v>149</v>
      </c>
      <c r="BM271" s="6" t="s">
        <v>325</v>
      </c>
    </row>
    <row r="272" spans="2:65" s="6" customFormat="1" ht="27" customHeight="1">
      <c r="B272" s="23"/>
      <c r="C272" s="139" t="s">
        <v>326</v>
      </c>
      <c r="D272" s="139" t="s">
        <v>145</v>
      </c>
      <c r="E272" s="140" t="s">
        <v>327</v>
      </c>
      <c r="F272" s="239" t="s">
        <v>328</v>
      </c>
      <c r="G272" s="240"/>
      <c r="H272" s="240"/>
      <c r="I272" s="240"/>
      <c r="J272" s="141" t="s">
        <v>245</v>
      </c>
      <c r="K272" s="142">
        <v>242.7</v>
      </c>
      <c r="L272" s="241">
        <v>0</v>
      </c>
      <c r="M272" s="240"/>
      <c r="N272" s="242">
        <f>ROUND($L$272*$K$272,3)</f>
        <v>0</v>
      </c>
      <c r="O272" s="240"/>
      <c r="P272" s="240"/>
      <c r="Q272" s="240"/>
      <c r="R272" s="25"/>
      <c r="T272" s="144"/>
      <c r="U272" s="31" t="s">
        <v>40</v>
      </c>
      <c r="V272" s="24"/>
      <c r="W272" s="145">
        <f>$V$272*$K$272</f>
        <v>0</v>
      </c>
      <c r="X272" s="145">
        <v>0.0046</v>
      </c>
      <c r="Y272" s="145">
        <f>$X$272*$K$272</f>
        <v>1.11642</v>
      </c>
      <c r="Z272" s="145">
        <v>0</v>
      </c>
      <c r="AA272" s="146">
        <f>$Z$272*$K$272</f>
        <v>0</v>
      </c>
      <c r="AR272" s="6" t="s">
        <v>149</v>
      </c>
      <c r="AT272" s="6" t="s">
        <v>145</v>
      </c>
      <c r="AU272" s="6" t="s">
        <v>122</v>
      </c>
      <c r="AY272" s="6" t="s">
        <v>144</v>
      </c>
      <c r="BE272" s="88">
        <f>IF($U$272="základná",$N$272,0)</f>
        <v>0</v>
      </c>
      <c r="BF272" s="88">
        <f>IF($U$272="znížená",$N$272,0)</f>
        <v>0</v>
      </c>
      <c r="BG272" s="88">
        <f>IF($U$272="zákl. prenesená",$N$272,0)</f>
        <v>0</v>
      </c>
      <c r="BH272" s="88">
        <f>IF($U$272="zníž. prenesená",$N$272,0)</f>
        <v>0</v>
      </c>
      <c r="BI272" s="88">
        <f>IF($U$272="nulová",$N$272,0)</f>
        <v>0</v>
      </c>
      <c r="BJ272" s="6" t="s">
        <v>122</v>
      </c>
      <c r="BK272" s="147">
        <f>ROUND($L$272*$K$272,3)</f>
        <v>0</v>
      </c>
      <c r="BL272" s="6" t="s">
        <v>149</v>
      </c>
      <c r="BM272" s="6" t="s">
        <v>329</v>
      </c>
    </row>
    <row r="273" spans="2:63" s="128" customFormat="1" ht="30.75" customHeight="1">
      <c r="B273" s="129"/>
      <c r="C273" s="130"/>
      <c r="D273" s="138" t="s">
        <v>102</v>
      </c>
      <c r="E273" s="138"/>
      <c r="F273" s="138"/>
      <c r="G273" s="138"/>
      <c r="H273" s="138"/>
      <c r="I273" s="138"/>
      <c r="J273" s="138"/>
      <c r="K273" s="138"/>
      <c r="L273" s="138"/>
      <c r="M273" s="138"/>
      <c r="N273" s="259">
        <f>$BK$273</f>
        <v>0</v>
      </c>
      <c r="O273" s="258"/>
      <c r="P273" s="258"/>
      <c r="Q273" s="258"/>
      <c r="R273" s="132"/>
      <c r="T273" s="133"/>
      <c r="U273" s="130"/>
      <c r="V273" s="130"/>
      <c r="W273" s="134">
        <f>SUM($W$274:$W$311)</f>
        <v>0</v>
      </c>
      <c r="X273" s="130"/>
      <c r="Y273" s="134">
        <f>SUM($Y$274:$Y$311)</f>
        <v>0.0079</v>
      </c>
      <c r="Z273" s="130"/>
      <c r="AA273" s="135">
        <f>SUM($AA$274:$AA$311)</f>
        <v>92.636563</v>
      </c>
      <c r="AR273" s="136" t="s">
        <v>77</v>
      </c>
      <c r="AT273" s="136" t="s">
        <v>72</v>
      </c>
      <c r="AU273" s="136" t="s">
        <v>77</v>
      </c>
      <c r="AY273" s="136" t="s">
        <v>144</v>
      </c>
      <c r="BK273" s="137">
        <f>SUM($BK$274:$BK$311)</f>
        <v>0</v>
      </c>
    </row>
    <row r="274" spans="2:65" s="6" customFormat="1" ht="27" customHeight="1">
      <c r="B274" s="23"/>
      <c r="C274" s="139" t="s">
        <v>330</v>
      </c>
      <c r="D274" s="139" t="s">
        <v>145</v>
      </c>
      <c r="E274" s="140" t="s">
        <v>331</v>
      </c>
      <c r="F274" s="239" t="s">
        <v>332</v>
      </c>
      <c r="G274" s="240"/>
      <c r="H274" s="240"/>
      <c r="I274" s="240"/>
      <c r="J274" s="141" t="s">
        <v>245</v>
      </c>
      <c r="K274" s="142">
        <v>5.94</v>
      </c>
      <c r="L274" s="241">
        <v>0</v>
      </c>
      <c r="M274" s="240"/>
      <c r="N274" s="242">
        <f>ROUND($L$274*$K$274,3)</f>
        <v>0</v>
      </c>
      <c r="O274" s="240"/>
      <c r="P274" s="240"/>
      <c r="Q274" s="240"/>
      <c r="R274" s="25"/>
      <c r="T274" s="144"/>
      <c r="U274" s="31" t="s">
        <v>40</v>
      </c>
      <c r="V274" s="24"/>
      <c r="W274" s="145">
        <f>$V$274*$K$274</f>
        <v>0</v>
      </c>
      <c r="X274" s="145">
        <v>0</v>
      </c>
      <c r="Y274" s="145">
        <f>$X$274*$K$274</f>
        <v>0</v>
      </c>
      <c r="Z274" s="145">
        <v>0.196</v>
      </c>
      <c r="AA274" s="146">
        <f>$Z$274*$K$274</f>
        <v>1.1642400000000002</v>
      </c>
      <c r="AR274" s="6" t="s">
        <v>149</v>
      </c>
      <c r="AT274" s="6" t="s">
        <v>145</v>
      </c>
      <c r="AU274" s="6" t="s">
        <v>122</v>
      </c>
      <c r="AY274" s="6" t="s">
        <v>144</v>
      </c>
      <c r="BE274" s="88">
        <f>IF($U$274="základná",$N$274,0)</f>
        <v>0</v>
      </c>
      <c r="BF274" s="88">
        <f>IF($U$274="znížená",$N$274,0)</f>
        <v>0</v>
      </c>
      <c r="BG274" s="88">
        <f>IF($U$274="zákl. prenesená",$N$274,0)</f>
        <v>0</v>
      </c>
      <c r="BH274" s="88">
        <f>IF($U$274="zníž. prenesená",$N$274,0)</f>
        <v>0</v>
      </c>
      <c r="BI274" s="88">
        <f>IF($U$274="nulová",$N$274,0)</f>
        <v>0</v>
      </c>
      <c r="BJ274" s="6" t="s">
        <v>122</v>
      </c>
      <c r="BK274" s="147">
        <f>ROUND($L$274*$K$274,3)</f>
        <v>0</v>
      </c>
      <c r="BL274" s="6" t="s">
        <v>149</v>
      </c>
      <c r="BM274" s="6" t="s">
        <v>333</v>
      </c>
    </row>
    <row r="275" spans="2:51" s="6" customFormat="1" ht="18.75" customHeight="1">
      <c r="B275" s="148"/>
      <c r="C275" s="149"/>
      <c r="D275" s="149"/>
      <c r="E275" s="149"/>
      <c r="F275" s="243" t="s">
        <v>334</v>
      </c>
      <c r="G275" s="244"/>
      <c r="H275" s="244"/>
      <c r="I275" s="244"/>
      <c r="J275" s="149"/>
      <c r="K275" s="149"/>
      <c r="L275" s="149"/>
      <c r="M275" s="149"/>
      <c r="N275" s="149"/>
      <c r="O275" s="149"/>
      <c r="P275" s="149"/>
      <c r="Q275" s="149"/>
      <c r="R275" s="150"/>
      <c r="T275" s="151"/>
      <c r="U275" s="149"/>
      <c r="V275" s="149"/>
      <c r="W275" s="149"/>
      <c r="X275" s="149"/>
      <c r="Y275" s="149"/>
      <c r="Z275" s="149"/>
      <c r="AA275" s="152"/>
      <c r="AT275" s="153" t="s">
        <v>152</v>
      </c>
      <c r="AU275" s="153" t="s">
        <v>122</v>
      </c>
      <c r="AV275" s="153" t="s">
        <v>77</v>
      </c>
      <c r="AW275" s="153" t="s">
        <v>95</v>
      </c>
      <c r="AX275" s="153" t="s">
        <v>73</v>
      </c>
      <c r="AY275" s="153" t="s">
        <v>144</v>
      </c>
    </row>
    <row r="276" spans="2:51" s="6" customFormat="1" ht="18.75" customHeight="1">
      <c r="B276" s="154"/>
      <c r="C276" s="155"/>
      <c r="D276" s="155"/>
      <c r="E276" s="155"/>
      <c r="F276" s="245" t="s">
        <v>335</v>
      </c>
      <c r="G276" s="246"/>
      <c r="H276" s="246"/>
      <c r="I276" s="246"/>
      <c r="J276" s="155"/>
      <c r="K276" s="156">
        <v>5.94</v>
      </c>
      <c r="L276" s="155"/>
      <c r="M276" s="155"/>
      <c r="N276" s="155"/>
      <c r="O276" s="155"/>
      <c r="P276" s="155"/>
      <c r="Q276" s="155"/>
      <c r="R276" s="157"/>
      <c r="T276" s="158"/>
      <c r="U276" s="155"/>
      <c r="V276" s="155"/>
      <c r="W276" s="155"/>
      <c r="X276" s="155"/>
      <c r="Y276" s="155"/>
      <c r="Z276" s="155"/>
      <c r="AA276" s="159"/>
      <c r="AT276" s="160" t="s">
        <v>152</v>
      </c>
      <c r="AU276" s="160" t="s">
        <v>122</v>
      </c>
      <c r="AV276" s="160" t="s">
        <v>122</v>
      </c>
      <c r="AW276" s="160" t="s">
        <v>95</v>
      </c>
      <c r="AX276" s="160" t="s">
        <v>77</v>
      </c>
      <c r="AY276" s="160" t="s">
        <v>144</v>
      </c>
    </row>
    <row r="277" spans="2:65" s="6" customFormat="1" ht="39" customHeight="1">
      <c r="B277" s="23"/>
      <c r="C277" s="139" t="s">
        <v>336</v>
      </c>
      <c r="D277" s="139" t="s">
        <v>145</v>
      </c>
      <c r="E277" s="140" t="s">
        <v>337</v>
      </c>
      <c r="F277" s="239" t="s">
        <v>338</v>
      </c>
      <c r="G277" s="240"/>
      <c r="H277" s="240"/>
      <c r="I277" s="240"/>
      <c r="J277" s="141" t="s">
        <v>148</v>
      </c>
      <c r="K277" s="142">
        <v>11.611</v>
      </c>
      <c r="L277" s="241">
        <v>0</v>
      </c>
      <c r="M277" s="240"/>
      <c r="N277" s="242">
        <f>ROUND($L$277*$K$277,3)</f>
        <v>0</v>
      </c>
      <c r="O277" s="240"/>
      <c r="P277" s="240"/>
      <c r="Q277" s="240"/>
      <c r="R277" s="25"/>
      <c r="T277" s="144"/>
      <c r="U277" s="31" t="s">
        <v>40</v>
      </c>
      <c r="V277" s="24"/>
      <c r="W277" s="145">
        <f>$V$277*$K$277</f>
        <v>0</v>
      </c>
      <c r="X277" s="145">
        <v>0</v>
      </c>
      <c r="Y277" s="145">
        <f>$X$277*$K$277</f>
        <v>0</v>
      </c>
      <c r="Z277" s="145">
        <v>1.905</v>
      </c>
      <c r="AA277" s="146">
        <f>$Z$277*$K$277</f>
        <v>22.118955000000003</v>
      </c>
      <c r="AR277" s="6" t="s">
        <v>149</v>
      </c>
      <c r="AT277" s="6" t="s">
        <v>145</v>
      </c>
      <c r="AU277" s="6" t="s">
        <v>122</v>
      </c>
      <c r="AY277" s="6" t="s">
        <v>144</v>
      </c>
      <c r="BE277" s="88">
        <f>IF($U$277="základná",$N$277,0)</f>
        <v>0</v>
      </c>
      <c r="BF277" s="88">
        <f>IF($U$277="znížená",$N$277,0)</f>
        <v>0</v>
      </c>
      <c r="BG277" s="88">
        <f>IF($U$277="zákl. prenesená",$N$277,0)</f>
        <v>0</v>
      </c>
      <c r="BH277" s="88">
        <f>IF($U$277="zníž. prenesená",$N$277,0)</f>
        <v>0</v>
      </c>
      <c r="BI277" s="88">
        <f>IF($U$277="nulová",$N$277,0)</f>
        <v>0</v>
      </c>
      <c r="BJ277" s="6" t="s">
        <v>122</v>
      </c>
      <c r="BK277" s="147">
        <f>ROUND($L$277*$K$277,3)</f>
        <v>0</v>
      </c>
      <c r="BL277" s="6" t="s">
        <v>149</v>
      </c>
      <c r="BM277" s="6" t="s">
        <v>339</v>
      </c>
    </row>
    <row r="278" spans="2:51" s="6" customFormat="1" ht="18.75" customHeight="1">
      <c r="B278" s="148"/>
      <c r="C278" s="149"/>
      <c r="D278" s="149"/>
      <c r="E278" s="149"/>
      <c r="F278" s="243" t="s">
        <v>334</v>
      </c>
      <c r="G278" s="244"/>
      <c r="H278" s="244"/>
      <c r="I278" s="244"/>
      <c r="J278" s="149"/>
      <c r="K278" s="149"/>
      <c r="L278" s="149"/>
      <c r="M278" s="149"/>
      <c r="N278" s="149"/>
      <c r="O278" s="149"/>
      <c r="P278" s="149"/>
      <c r="Q278" s="149"/>
      <c r="R278" s="150"/>
      <c r="T278" s="151"/>
      <c r="U278" s="149"/>
      <c r="V278" s="149"/>
      <c r="W278" s="149"/>
      <c r="X278" s="149"/>
      <c r="Y278" s="149"/>
      <c r="Z278" s="149"/>
      <c r="AA278" s="152"/>
      <c r="AT278" s="153" t="s">
        <v>152</v>
      </c>
      <c r="AU278" s="153" t="s">
        <v>122</v>
      </c>
      <c r="AV278" s="153" t="s">
        <v>77</v>
      </c>
      <c r="AW278" s="153" t="s">
        <v>95</v>
      </c>
      <c r="AX278" s="153" t="s">
        <v>73</v>
      </c>
      <c r="AY278" s="153" t="s">
        <v>144</v>
      </c>
    </row>
    <row r="279" spans="2:51" s="6" customFormat="1" ht="18.75" customHeight="1">
      <c r="B279" s="154"/>
      <c r="C279" s="155"/>
      <c r="D279" s="155"/>
      <c r="E279" s="155"/>
      <c r="F279" s="245" t="s">
        <v>340</v>
      </c>
      <c r="G279" s="246"/>
      <c r="H279" s="246"/>
      <c r="I279" s="246"/>
      <c r="J279" s="155"/>
      <c r="K279" s="156">
        <v>2.33</v>
      </c>
      <c r="L279" s="155"/>
      <c r="M279" s="155"/>
      <c r="N279" s="155"/>
      <c r="O279" s="155"/>
      <c r="P279" s="155"/>
      <c r="Q279" s="155"/>
      <c r="R279" s="157"/>
      <c r="T279" s="158"/>
      <c r="U279" s="155"/>
      <c r="V279" s="155"/>
      <c r="W279" s="155"/>
      <c r="X279" s="155"/>
      <c r="Y279" s="155"/>
      <c r="Z279" s="155"/>
      <c r="AA279" s="159"/>
      <c r="AT279" s="160" t="s">
        <v>152</v>
      </c>
      <c r="AU279" s="160" t="s">
        <v>122</v>
      </c>
      <c r="AV279" s="160" t="s">
        <v>122</v>
      </c>
      <c r="AW279" s="160" t="s">
        <v>95</v>
      </c>
      <c r="AX279" s="160" t="s">
        <v>73</v>
      </c>
      <c r="AY279" s="160" t="s">
        <v>144</v>
      </c>
    </row>
    <row r="280" spans="2:51" s="6" customFormat="1" ht="18.75" customHeight="1">
      <c r="B280" s="148"/>
      <c r="C280" s="149"/>
      <c r="D280" s="149"/>
      <c r="E280" s="149"/>
      <c r="F280" s="243" t="s">
        <v>341</v>
      </c>
      <c r="G280" s="244"/>
      <c r="H280" s="244"/>
      <c r="I280" s="244"/>
      <c r="J280" s="149"/>
      <c r="K280" s="149"/>
      <c r="L280" s="149"/>
      <c r="M280" s="149"/>
      <c r="N280" s="149"/>
      <c r="O280" s="149"/>
      <c r="P280" s="149"/>
      <c r="Q280" s="149"/>
      <c r="R280" s="150"/>
      <c r="T280" s="151"/>
      <c r="U280" s="149"/>
      <c r="V280" s="149"/>
      <c r="W280" s="149"/>
      <c r="X280" s="149"/>
      <c r="Y280" s="149"/>
      <c r="Z280" s="149"/>
      <c r="AA280" s="152"/>
      <c r="AT280" s="153" t="s">
        <v>152</v>
      </c>
      <c r="AU280" s="153" t="s">
        <v>122</v>
      </c>
      <c r="AV280" s="153" t="s">
        <v>77</v>
      </c>
      <c r="AW280" s="153" t="s">
        <v>95</v>
      </c>
      <c r="AX280" s="153" t="s">
        <v>73</v>
      </c>
      <c r="AY280" s="153" t="s">
        <v>144</v>
      </c>
    </row>
    <row r="281" spans="2:51" s="6" customFormat="1" ht="18.75" customHeight="1">
      <c r="B281" s="154"/>
      <c r="C281" s="155"/>
      <c r="D281" s="155"/>
      <c r="E281" s="155"/>
      <c r="F281" s="245" t="s">
        <v>342</v>
      </c>
      <c r="G281" s="246"/>
      <c r="H281" s="246"/>
      <c r="I281" s="246"/>
      <c r="J281" s="155"/>
      <c r="K281" s="156">
        <v>9.281</v>
      </c>
      <c r="L281" s="155"/>
      <c r="M281" s="155"/>
      <c r="N281" s="155"/>
      <c r="O281" s="155"/>
      <c r="P281" s="155"/>
      <c r="Q281" s="155"/>
      <c r="R281" s="157"/>
      <c r="T281" s="158"/>
      <c r="U281" s="155"/>
      <c r="V281" s="155"/>
      <c r="W281" s="155"/>
      <c r="X281" s="155"/>
      <c r="Y281" s="155"/>
      <c r="Z281" s="155"/>
      <c r="AA281" s="159"/>
      <c r="AT281" s="160" t="s">
        <v>152</v>
      </c>
      <c r="AU281" s="160" t="s">
        <v>122</v>
      </c>
      <c r="AV281" s="160" t="s">
        <v>122</v>
      </c>
      <c r="AW281" s="160" t="s">
        <v>95</v>
      </c>
      <c r="AX281" s="160" t="s">
        <v>73</v>
      </c>
      <c r="AY281" s="160" t="s">
        <v>144</v>
      </c>
    </row>
    <row r="282" spans="2:51" s="6" customFormat="1" ht="18.75" customHeight="1">
      <c r="B282" s="161"/>
      <c r="C282" s="162"/>
      <c r="D282" s="162"/>
      <c r="E282" s="162"/>
      <c r="F282" s="247" t="s">
        <v>191</v>
      </c>
      <c r="G282" s="248"/>
      <c r="H282" s="248"/>
      <c r="I282" s="248"/>
      <c r="J282" s="162"/>
      <c r="K282" s="163">
        <v>11.611</v>
      </c>
      <c r="L282" s="162"/>
      <c r="M282" s="162"/>
      <c r="N282" s="162"/>
      <c r="O282" s="162"/>
      <c r="P282" s="162"/>
      <c r="Q282" s="162"/>
      <c r="R282" s="164"/>
      <c r="T282" s="165"/>
      <c r="U282" s="162"/>
      <c r="V282" s="162"/>
      <c r="W282" s="162"/>
      <c r="X282" s="162"/>
      <c r="Y282" s="162"/>
      <c r="Z282" s="162"/>
      <c r="AA282" s="166"/>
      <c r="AT282" s="167" t="s">
        <v>152</v>
      </c>
      <c r="AU282" s="167" t="s">
        <v>122</v>
      </c>
      <c r="AV282" s="167" t="s">
        <v>149</v>
      </c>
      <c r="AW282" s="167" t="s">
        <v>95</v>
      </c>
      <c r="AX282" s="167" t="s">
        <v>77</v>
      </c>
      <c r="AY282" s="167" t="s">
        <v>144</v>
      </c>
    </row>
    <row r="283" spans="2:65" s="6" customFormat="1" ht="27" customHeight="1">
      <c r="B283" s="23"/>
      <c r="C283" s="139" t="s">
        <v>343</v>
      </c>
      <c r="D283" s="139" t="s">
        <v>145</v>
      </c>
      <c r="E283" s="140" t="s">
        <v>344</v>
      </c>
      <c r="F283" s="239" t="s">
        <v>345</v>
      </c>
      <c r="G283" s="240"/>
      <c r="H283" s="240"/>
      <c r="I283" s="240"/>
      <c r="J283" s="141" t="s">
        <v>148</v>
      </c>
      <c r="K283" s="142">
        <v>3.24</v>
      </c>
      <c r="L283" s="241">
        <v>0</v>
      </c>
      <c r="M283" s="240"/>
      <c r="N283" s="242">
        <f>ROUND($L$283*$K$283,3)</f>
        <v>0</v>
      </c>
      <c r="O283" s="240"/>
      <c r="P283" s="240"/>
      <c r="Q283" s="240"/>
      <c r="R283" s="25"/>
      <c r="T283" s="144"/>
      <c r="U283" s="31" t="s">
        <v>40</v>
      </c>
      <c r="V283" s="24"/>
      <c r="W283" s="145">
        <f>$V$283*$K$283</f>
        <v>0</v>
      </c>
      <c r="X283" s="145">
        <v>0</v>
      </c>
      <c r="Y283" s="145">
        <f>$X$283*$K$283</f>
        <v>0</v>
      </c>
      <c r="Z283" s="145">
        <v>1.633</v>
      </c>
      <c r="AA283" s="146">
        <f>$Z$283*$K$283</f>
        <v>5.290920000000001</v>
      </c>
      <c r="AR283" s="6" t="s">
        <v>149</v>
      </c>
      <c r="AT283" s="6" t="s">
        <v>145</v>
      </c>
      <c r="AU283" s="6" t="s">
        <v>122</v>
      </c>
      <c r="AY283" s="6" t="s">
        <v>144</v>
      </c>
      <c r="BE283" s="88">
        <f>IF($U$283="základná",$N$283,0)</f>
        <v>0</v>
      </c>
      <c r="BF283" s="88">
        <f>IF($U$283="znížená",$N$283,0)</f>
        <v>0</v>
      </c>
      <c r="BG283" s="88">
        <f>IF($U$283="zákl. prenesená",$N$283,0)</f>
        <v>0</v>
      </c>
      <c r="BH283" s="88">
        <f>IF($U$283="zníž. prenesená",$N$283,0)</f>
        <v>0</v>
      </c>
      <c r="BI283" s="88">
        <f>IF($U$283="nulová",$N$283,0)</f>
        <v>0</v>
      </c>
      <c r="BJ283" s="6" t="s">
        <v>122</v>
      </c>
      <c r="BK283" s="147">
        <f>ROUND($L$283*$K$283,3)</f>
        <v>0</v>
      </c>
      <c r="BL283" s="6" t="s">
        <v>149</v>
      </c>
      <c r="BM283" s="6" t="s">
        <v>346</v>
      </c>
    </row>
    <row r="284" spans="2:51" s="6" customFormat="1" ht="18.75" customHeight="1">
      <c r="B284" s="154"/>
      <c r="C284" s="155"/>
      <c r="D284" s="155"/>
      <c r="E284" s="155"/>
      <c r="F284" s="245" t="s">
        <v>347</v>
      </c>
      <c r="G284" s="246"/>
      <c r="H284" s="246"/>
      <c r="I284" s="246"/>
      <c r="J284" s="155"/>
      <c r="K284" s="156">
        <v>3.24</v>
      </c>
      <c r="L284" s="155"/>
      <c r="M284" s="155"/>
      <c r="N284" s="155"/>
      <c r="O284" s="155"/>
      <c r="P284" s="155"/>
      <c r="Q284" s="155"/>
      <c r="R284" s="157"/>
      <c r="T284" s="158"/>
      <c r="U284" s="155"/>
      <c r="V284" s="155"/>
      <c r="W284" s="155"/>
      <c r="X284" s="155"/>
      <c r="Y284" s="155"/>
      <c r="Z284" s="155"/>
      <c r="AA284" s="159"/>
      <c r="AT284" s="160" t="s">
        <v>152</v>
      </c>
      <c r="AU284" s="160" t="s">
        <v>122</v>
      </c>
      <c r="AV284" s="160" t="s">
        <v>122</v>
      </c>
      <c r="AW284" s="160" t="s">
        <v>95</v>
      </c>
      <c r="AX284" s="160" t="s">
        <v>77</v>
      </c>
      <c r="AY284" s="160" t="s">
        <v>144</v>
      </c>
    </row>
    <row r="285" spans="2:65" s="6" customFormat="1" ht="39" customHeight="1">
      <c r="B285" s="23"/>
      <c r="C285" s="139" t="s">
        <v>348</v>
      </c>
      <c r="D285" s="139" t="s">
        <v>145</v>
      </c>
      <c r="E285" s="140" t="s">
        <v>349</v>
      </c>
      <c r="F285" s="239" t="s">
        <v>350</v>
      </c>
      <c r="G285" s="240"/>
      <c r="H285" s="240"/>
      <c r="I285" s="240"/>
      <c r="J285" s="141" t="s">
        <v>148</v>
      </c>
      <c r="K285" s="142">
        <v>27.414</v>
      </c>
      <c r="L285" s="241">
        <v>0</v>
      </c>
      <c r="M285" s="240"/>
      <c r="N285" s="242">
        <f>ROUND($L$285*$K$285,3)</f>
        <v>0</v>
      </c>
      <c r="O285" s="240"/>
      <c r="P285" s="240"/>
      <c r="Q285" s="240"/>
      <c r="R285" s="25"/>
      <c r="T285" s="144"/>
      <c r="U285" s="31" t="s">
        <v>40</v>
      </c>
      <c r="V285" s="24"/>
      <c r="W285" s="145">
        <f>$V$285*$K$285</f>
        <v>0</v>
      </c>
      <c r="X285" s="145">
        <v>0</v>
      </c>
      <c r="Y285" s="145">
        <f>$X$285*$K$285</f>
        <v>0</v>
      </c>
      <c r="Z285" s="145">
        <v>2.2</v>
      </c>
      <c r="AA285" s="146">
        <f>$Z$285*$K$285</f>
        <v>60.31080000000001</v>
      </c>
      <c r="AR285" s="6" t="s">
        <v>149</v>
      </c>
      <c r="AT285" s="6" t="s">
        <v>145</v>
      </c>
      <c r="AU285" s="6" t="s">
        <v>122</v>
      </c>
      <c r="AY285" s="6" t="s">
        <v>144</v>
      </c>
      <c r="BE285" s="88">
        <f>IF($U$285="základná",$N$285,0)</f>
        <v>0</v>
      </c>
      <c r="BF285" s="88">
        <f>IF($U$285="znížená",$N$285,0)</f>
        <v>0</v>
      </c>
      <c r="BG285" s="88">
        <f>IF($U$285="zákl. prenesená",$N$285,0)</f>
        <v>0</v>
      </c>
      <c r="BH285" s="88">
        <f>IF($U$285="zníž. prenesená",$N$285,0)</f>
        <v>0</v>
      </c>
      <c r="BI285" s="88">
        <f>IF($U$285="nulová",$N$285,0)</f>
        <v>0</v>
      </c>
      <c r="BJ285" s="6" t="s">
        <v>122</v>
      </c>
      <c r="BK285" s="147">
        <f>ROUND($L$285*$K$285,3)</f>
        <v>0</v>
      </c>
      <c r="BL285" s="6" t="s">
        <v>149</v>
      </c>
      <c r="BM285" s="6" t="s">
        <v>351</v>
      </c>
    </row>
    <row r="286" spans="2:51" s="6" customFormat="1" ht="18.75" customHeight="1">
      <c r="B286" s="148"/>
      <c r="C286" s="149"/>
      <c r="D286" s="149"/>
      <c r="E286" s="149"/>
      <c r="F286" s="243" t="s">
        <v>352</v>
      </c>
      <c r="G286" s="244"/>
      <c r="H286" s="244"/>
      <c r="I286" s="244"/>
      <c r="J286" s="149"/>
      <c r="K286" s="149"/>
      <c r="L286" s="149"/>
      <c r="M286" s="149"/>
      <c r="N286" s="149"/>
      <c r="O286" s="149"/>
      <c r="P286" s="149"/>
      <c r="Q286" s="149"/>
      <c r="R286" s="150"/>
      <c r="T286" s="151"/>
      <c r="U286" s="149"/>
      <c r="V286" s="149"/>
      <c r="W286" s="149"/>
      <c r="X286" s="149"/>
      <c r="Y286" s="149"/>
      <c r="Z286" s="149"/>
      <c r="AA286" s="152"/>
      <c r="AT286" s="153" t="s">
        <v>152</v>
      </c>
      <c r="AU286" s="153" t="s">
        <v>122</v>
      </c>
      <c r="AV286" s="153" t="s">
        <v>77</v>
      </c>
      <c r="AW286" s="153" t="s">
        <v>95</v>
      </c>
      <c r="AX286" s="153" t="s">
        <v>73</v>
      </c>
      <c r="AY286" s="153" t="s">
        <v>144</v>
      </c>
    </row>
    <row r="287" spans="2:51" s="6" customFormat="1" ht="18.75" customHeight="1">
      <c r="B287" s="154"/>
      <c r="C287" s="155"/>
      <c r="D287" s="155"/>
      <c r="E287" s="155"/>
      <c r="F287" s="245" t="s">
        <v>353</v>
      </c>
      <c r="G287" s="246"/>
      <c r="H287" s="246"/>
      <c r="I287" s="246"/>
      <c r="J287" s="155"/>
      <c r="K287" s="156">
        <v>13.816</v>
      </c>
      <c r="L287" s="155"/>
      <c r="M287" s="155"/>
      <c r="N287" s="155"/>
      <c r="O287" s="155"/>
      <c r="P287" s="155"/>
      <c r="Q287" s="155"/>
      <c r="R287" s="157"/>
      <c r="T287" s="158"/>
      <c r="U287" s="155"/>
      <c r="V287" s="155"/>
      <c r="W287" s="155"/>
      <c r="X287" s="155"/>
      <c r="Y287" s="155"/>
      <c r="Z287" s="155"/>
      <c r="AA287" s="159"/>
      <c r="AT287" s="160" t="s">
        <v>152</v>
      </c>
      <c r="AU287" s="160" t="s">
        <v>122</v>
      </c>
      <c r="AV287" s="160" t="s">
        <v>122</v>
      </c>
      <c r="AW287" s="160" t="s">
        <v>95</v>
      </c>
      <c r="AX287" s="160" t="s">
        <v>73</v>
      </c>
      <c r="AY287" s="160" t="s">
        <v>144</v>
      </c>
    </row>
    <row r="288" spans="2:51" s="6" customFormat="1" ht="18.75" customHeight="1">
      <c r="B288" s="148"/>
      <c r="C288" s="149"/>
      <c r="D288" s="149"/>
      <c r="E288" s="149"/>
      <c r="F288" s="243" t="s">
        <v>354</v>
      </c>
      <c r="G288" s="244"/>
      <c r="H288" s="244"/>
      <c r="I288" s="244"/>
      <c r="J288" s="149"/>
      <c r="K288" s="149"/>
      <c r="L288" s="149"/>
      <c r="M288" s="149"/>
      <c r="N288" s="149"/>
      <c r="O288" s="149"/>
      <c r="P288" s="149"/>
      <c r="Q288" s="149"/>
      <c r="R288" s="150"/>
      <c r="T288" s="151"/>
      <c r="U288" s="149"/>
      <c r="V288" s="149"/>
      <c r="W288" s="149"/>
      <c r="X288" s="149"/>
      <c r="Y288" s="149"/>
      <c r="Z288" s="149"/>
      <c r="AA288" s="152"/>
      <c r="AT288" s="153" t="s">
        <v>152</v>
      </c>
      <c r="AU288" s="153" t="s">
        <v>122</v>
      </c>
      <c r="AV288" s="153" t="s">
        <v>77</v>
      </c>
      <c r="AW288" s="153" t="s">
        <v>95</v>
      </c>
      <c r="AX288" s="153" t="s">
        <v>73</v>
      </c>
      <c r="AY288" s="153" t="s">
        <v>144</v>
      </c>
    </row>
    <row r="289" spans="2:51" s="6" customFormat="1" ht="18.75" customHeight="1">
      <c r="B289" s="154"/>
      <c r="C289" s="155"/>
      <c r="D289" s="155"/>
      <c r="E289" s="155"/>
      <c r="F289" s="245" t="s">
        <v>355</v>
      </c>
      <c r="G289" s="246"/>
      <c r="H289" s="246"/>
      <c r="I289" s="246"/>
      <c r="J289" s="155"/>
      <c r="K289" s="156">
        <v>-1.01</v>
      </c>
      <c r="L289" s="155"/>
      <c r="M289" s="155"/>
      <c r="N289" s="155"/>
      <c r="O289" s="155"/>
      <c r="P289" s="155"/>
      <c r="Q289" s="155"/>
      <c r="R289" s="157"/>
      <c r="T289" s="158"/>
      <c r="U289" s="155"/>
      <c r="V289" s="155"/>
      <c r="W289" s="155"/>
      <c r="X289" s="155"/>
      <c r="Y289" s="155"/>
      <c r="Z289" s="155"/>
      <c r="AA289" s="159"/>
      <c r="AT289" s="160" t="s">
        <v>152</v>
      </c>
      <c r="AU289" s="160" t="s">
        <v>122</v>
      </c>
      <c r="AV289" s="160" t="s">
        <v>122</v>
      </c>
      <c r="AW289" s="160" t="s">
        <v>95</v>
      </c>
      <c r="AX289" s="160" t="s">
        <v>73</v>
      </c>
      <c r="AY289" s="160" t="s">
        <v>144</v>
      </c>
    </row>
    <row r="290" spans="2:51" s="6" customFormat="1" ht="18.75" customHeight="1">
      <c r="B290" s="172"/>
      <c r="C290" s="173"/>
      <c r="D290" s="173"/>
      <c r="E290" s="173"/>
      <c r="F290" s="253" t="s">
        <v>356</v>
      </c>
      <c r="G290" s="254"/>
      <c r="H290" s="254"/>
      <c r="I290" s="254"/>
      <c r="J290" s="173"/>
      <c r="K290" s="174">
        <v>12.806</v>
      </c>
      <c r="L290" s="173"/>
      <c r="M290" s="173"/>
      <c r="N290" s="173"/>
      <c r="O290" s="173"/>
      <c r="P290" s="173"/>
      <c r="Q290" s="173"/>
      <c r="R290" s="175"/>
      <c r="T290" s="176"/>
      <c r="U290" s="173"/>
      <c r="V290" s="173"/>
      <c r="W290" s="173"/>
      <c r="X290" s="173"/>
      <c r="Y290" s="173"/>
      <c r="Z290" s="173"/>
      <c r="AA290" s="177"/>
      <c r="AT290" s="178" t="s">
        <v>152</v>
      </c>
      <c r="AU290" s="178" t="s">
        <v>122</v>
      </c>
      <c r="AV290" s="178" t="s">
        <v>157</v>
      </c>
      <c r="AW290" s="178" t="s">
        <v>95</v>
      </c>
      <c r="AX290" s="178" t="s">
        <v>73</v>
      </c>
      <c r="AY290" s="178" t="s">
        <v>144</v>
      </c>
    </row>
    <row r="291" spans="2:51" s="6" customFormat="1" ht="18.75" customHeight="1">
      <c r="B291" s="148"/>
      <c r="C291" s="149"/>
      <c r="D291" s="149"/>
      <c r="E291" s="149"/>
      <c r="F291" s="243" t="s">
        <v>357</v>
      </c>
      <c r="G291" s="244"/>
      <c r="H291" s="244"/>
      <c r="I291" s="244"/>
      <c r="J291" s="149"/>
      <c r="K291" s="149"/>
      <c r="L291" s="149"/>
      <c r="M291" s="149"/>
      <c r="N291" s="149"/>
      <c r="O291" s="149"/>
      <c r="P291" s="149"/>
      <c r="Q291" s="149"/>
      <c r="R291" s="150"/>
      <c r="T291" s="151"/>
      <c r="U291" s="149"/>
      <c r="V291" s="149"/>
      <c r="W291" s="149"/>
      <c r="X291" s="149"/>
      <c r="Y291" s="149"/>
      <c r="Z291" s="149"/>
      <c r="AA291" s="152"/>
      <c r="AT291" s="153" t="s">
        <v>152</v>
      </c>
      <c r="AU291" s="153" t="s">
        <v>122</v>
      </c>
      <c r="AV291" s="153" t="s">
        <v>77</v>
      </c>
      <c r="AW291" s="153" t="s">
        <v>95</v>
      </c>
      <c r="AX291" s="153" t="s">
        <v>73</v>
      </c>
      <c r="AY291" s="153" t="s">
        <v>144</v>
      </c>
    </row>
    <row r="292" spans="2:51" s="6" customFormat="1" ht="18.75" customHeight="1">
      <c r="B292" s="154"/>
      <c r="C292" s="155"/>
      <c r="D292" s="155"/>
      <c r="E292" s="155"/>
      <c r="F292" s="245" t="s">
        <v>358</v>
      </c>
      <c r="G292" s="246"/>
      <c r="H292" s="246"/>
      <c r="I292" s="246"/>
      <c r="J292" s="155"/>
      <c r="K292" s="156">
        <v>14.608</v>
      </c>
      <c r="L292" s="155"/>
      <c r="M292" s="155"/>
      <c r="N292" s="155"/>
      <c r="O292" s="155"/>
      <c r="P292" s="155"/>
      <c r="Q292" s="155"/>
      <c r="R292" s="157"/>
      <c r="T292" s="158"/>
      <c r="U292" s="155"/>
      <c r="V292" s="155"/>
      <c r="W292" s="155"/>
      <c r="X292" s="155"/>
      <c r="Y292" s="155"/>
      <c r="Z292" s="155"/>
      <c r="AA292" s="159"/>
      <c r="AT292" s="160" t="s">
        <v>152</v>
      </c>
      <c r="AU292" s="160" t="s">
        <v>122</v>
      </c>
      <c r="AV292" s="160" t="s">
        <v>122</v>
      </c>
      <c r="AW292" s="160" t="s">
        <v>95</v>
      </c>
      <c r="AX292" s="160" t="s">
        <v>73</v>
      </c>
      <c r="AY292" s="160" t="s">
        <v>144</v>
      </c>
    </row>
    <row r="293" spans="2:51" s="6" customFormat="1" ht="18.75" customHeight="1">
      <c r="B293" s="172"/>
      <c r="C293" s="173"/>
      <c r="D293" s="173"/>
      <c r="E293" s="173"/>
      <c r="F293" s="253" t="s">
        <v>356</v>
      </c>
      <c r="G293" s="254"/>
      <c r="H293" s="254"/>
      <c r="I293" s="254"/>
      <c r="J293" s="173"/>
      <c r="K293" s="174">
        <v>14.608</v>
      </c>
      <c r="L293" s="173"/>
      <c r="M293" s="173"/>
      <c r="N293" s="173"/>
      <c r="O293" s="173"/>
      <c r="P293" s="173"/>
      <c r="Q293" s="173"/>
      <c r="R293" s="175"/>
      <c r="T293" s="176"/>
      <c r="U293" s="173"/>
      <c r="V293" s="173"/>
      <c r="W293" s="173"/>
      <c r="X293" s="173"/>
      <c r="Y293" s="173"/>
      <c r="Z293" s="173"/>
      <c r="AA293" s="177"/>
      <c r="AT293" s="178" t="s">
        <v>152</v>
      </c>
      <c r="AU293" s="178" t="s">
        <v>122</v>
      </c>
      <c r="AV293" s="178" t="s">
        <v>157</v>
      </c>
      <c r="AW293" s="178" t="s">
        <v>95</v>
      </c>
      <c r="AX293" s="178" t="s">
        <v>73</v>
      </c>
      <c r="AY293" s="178" t="s">
        <v>144</v>
      </c>
    </row>
    <row r="294" spans="2:51" s="6" customFormat="1" ht="18.75" customHeight="1">
      <c r="B294" s="161"/>
      <c r="C294" s="162"/>
      <c r="D294" s="162"/>
      <c r="E294" s="162"/>
      <c r="F294" s="247" t="s">
        <v>191</v>
      </c>
      <c r="G294" s="248"/>
      <c r="H294" s="248"/>
      <c r="I294" s="248"/>
      <c r="J294" s="162"/>
      <c r="K294" s="163">
        <v>27.414</v>
      </c>
      <c r="L294" s="162"/>
      <c r="M294" s="162"/>
      <c r="N294" s="162"/>
      <c r="O294" s="162"/>
      <c r="P294" s="162"/>
      <c r="Q294" s="162"/>
      <c r="R294" s="164"/>
      <c r="T294" s="165"/>
      <c r="U294" s="162"/>
      <c r="V294" s="162"/>
      <c r="W294" s="162"/>
      <c r="X294" s="162"/>
      <c r="Y294" s="162"/>
      <c r="Z294" s="162"/>
      <c r="AA294" s="166"/>
      <c r="AT294" s="167" t="s">
        <v>152</v>
      </c>
      <c r="AU294" s="167" t="s">
        <v>122</v>
      </c>
      <c r="AV294" s="167" t="s">
        <v>149</v>
      </c>
      <c r="AW294" s="167" t="s">
        <v>95</v>
      </c>
      <c r="AX294" s="167" t="s">
        <v>77</v>
      </c>
      <c r="AY294" s="167" t="s">
        <v>144</v>
      </c>
    </row>
    <row r="295" spans="2:65" s="6" customFormat="1" ht="39" customHeight="1">
      <c r="B295" s="23"/>
      <c r="C295" s="139" t="s">
        <v>359</v>
      </c>
      <c r="D295" s="139" t="s">
        <v>145</v>
      </c>
      <c r="E295" s="140" t="s">
        <v>360</v>
      </c>
      <c r="F295" s="239" t="s">
        <v>361</v>
      </c>
      <c r="G295" s="240"/>
      <c r="H295" s="240"/>
      <c r="I295" s="240"/>
      <c r="J295" s="141" t="s">
        <v>148</v>
      </c>
      <c r="K295" s="142">
        <v>27.414</v>
      </c>
      <c r="L295" s="241">
        <v>0</v>
      </c>
      <c r="M295" s="240"/>
      <c r="N295" s="242">
        <f>ROUND($L$295*$K$295,3)</f>
        <v>0</v>
      </c>
      <c r="O295" s="240"/>
      <c r="P295" s="240"/>
      <c r="Q295" s="240"/>
      <c r="R295" s="25"/>
      <c r="T295" s="144"/>
      <c r="U295" s="31" t="s">
        <v>40</v>
      </c>
      <c r="V295" s="24"/>
      <c r="W295" s="145">
        <f>$V$295*$K$295</f>
        <v>0</v>
      </c>
      <c r="X295" s="145">
        <v>0</v>
      </c>
      <c r="Y295" s="145">
        <f>$X$295*$K$295</f>
        <v>0</v>
      </c>
      <c r="Z295" s="145">
        <v>0</v>
      </c>
      <c r="AA295" s="146">
        <f>$Z$295*$K$295</f>
        <v>0</v>
      </c>
      <c r="AR295" s="6" t="s">
        <v>149</v>
      </c>
      <c r="AT295" s="6" t="s">
        <v>145</v>
      </c>
      <c r="AU295" s="6" t="s">
        <v>122</v>
      </c>
      <c r="AY295" s="6" t="s">
        <v>144</v>
      </c>
      <c r="BE295" s="88">
        <f>IF($U$295="základná",$N$295,0)</f>
        <v>0</v>
      </c>
      <c r="BF295" s="88">
        <f>IF($U$295="znížená",$N$295,0)</f>
        <v>0</v>
      </c>
      <c r="BG295" s="88">
        <f>IF($U$295="zákl. prenesená",$N$295,0)</f>
        <v>0</v>
      </c>
      <c r="BH295" s="88">
        <f>IF($U$295="zníž. prenesená",$N$295,0)</f>
        <v>0</v>
      </c>
      <c r="BI295" s="88">
        <f>IF($U$295="nulová",$N$295,0)</f>
        <v>0</v>
      </c>
      <c r="BJ295" s="6" t="s">
        <v>122</v>
      </c>
      <c r="BK295" s="147">
        <f>ROUND($L$295*$K$295,3)</f>
        <v>0</v>
      </c>
      <c r="BL295" s="6" t="s">
        <v>149</v>
      </c>
      <c r="BM295" s="6" t="s">
        <v>362</v>
      </c>
    </row>
    <row r="296" spans="2:65" s="6" customFormat="1" ht="27" customHeight="1">
      <c r="B296" s="23"/>
      <c r="C296" s="139" t="s">
        <v>363</v>
      </c>
      <c r="D296" s="139" t="s">
        <v>145</v>
      </c>
      <c r="E296" s="140" t="s">
        <v>364</v>
      </c>
      <c r="F296" s="239" t="s">
        <v>365</v>
      </c>
      <c r="G296" s="240"/>
      <c r="H296" s="240"/>
      <c r="I296" s="240"/>
      <c r="J296" s="141" t="s">
        <v>195</v>
      </c>
      <c r="K296" s="142">
        <v>1</v>
      </c>
      <c r="L296" s="241">
        <v>0</v>
      </c>
      <c r="M296" s="240"/>
      <c r="N296" s="242">
        <f>ROUND($L$296*$K$296,3)</f>
        <v>0</v>
      </c>
      <c r="O296" s="240"/>
      <c r="P296" s="240"/>
      <c r="Q296" s="240"/>
      <c r="R296" s="25"/>
      <c r="T296" s="144"/>
      <c r="U296" s="31" t="s">
        <v>40</v>
      </c>
      <c r="V296" s="24"/>
      <c r="W296" s="145">
        <f>$V$296*$K$296</f>
        <v>0</v>
      </c>
      <c r="X296" s="145">
        <v>0</v>
      </c>
      <c r="Y296" s="145">
        <f>$X$296*$K$296</f>
        <v>0</v>
      </c>
      <c r="Z296" s="145">
        <v>0.024</v>
      </c>
      <c r="AA296" s="146">
        <f>$Z$296*$K$296</f>
        <v>0.024</v>
      </c>
      <c r="AR296" s="6" t="s">
        <v>149</v>
      </c>
      <c r="AT296" s="6" t="s">
        <v>145</v>
      </c>
      <c r="AU296" s="6" t="s">
        <v>122</v>
      </c>
      <c r="AY296" s="6" t="s">
        <v>144</v>
      </c>
      <c r="BE296" s="88">
        <f>IF($U$296="základná",$N$296,0)</f>
        <v>0</v>
      </c>
      <c r="BF296" s="88">
        <f>IF($U$296="znížená",$N$296,0)</f>
        <v>0</v>
      </c>
      <c r="BG296" s="88">
        <f>IF($U$296="zákl. prenesená",$N$296,0)</f>
        <v>0</v>
      </c>
      <c r="BH296" s="88">
        <f>IF($U$296="zníž. prenesená",$N$296,0)</f>
        <v>0</v>
      </c>
      <c r="BI296" s="88">
        <f>IF($U$296="nulová",$N$296,0)</f>
        <v>0</v>
      </c>
      <c r="BJ296" s="6" t="s">
        <v>122</v>
      </c>
      <c r="BK296" s="147">
        <f>ROUND($L$296*$K$296,3)</f>
        <v>0</v>
      </c>
      <c r="BL296" s="6" t="s">
        <v>149</v>
      </c>
      <c r="BM296" s="6" t="s">
        <v>366</v>
      </c>
    </row>
    <row r="297" spans="2:51" s="6" customFormat="1" ht="18.75" customHeight="1">
      <c r="B297" s="148"/>
      <c r="C297" s="149"/>
      <c r="D297" s="149"/>
      <c r="E297" s="149"/>
      <c r="F297" s="243" t="s">
        <v>334</v>
      </c>
      <c r="G297" s="244"/>
      <c r="H297" s="244"/>
      <c r="I297" s="244"/>
      <c r="J297" s="149"/>
      <c r="K297" s="149"/>
      <c r="L297" s="149"/>
      <c r="M297" s="149"/>
      <c r="N297" s="149"/>
      <c r="O297" s="149"/>
      <c r="P297" s="149"/>
      <c r="Q297" s="149"/>
      <c r="R297" s="150"/>
      <c r="T297" s="151"/>
      <c r="U297" s="149"/>
      <c r="V297" s="149"/>
      <c r="W297" s="149"/>
      <c r="X297" s="149"/>
      <c r="Y297" s="149"/>
      <c r="Z297" s="149"/>
      <c r="AA297" s="152"/>
      <c r="AT297" s="153" t="s">
        <v>152</v>
      </c>
      <c r="AU297" s="153" t="s">
        <v>122</v>
      </c>
      <c r="AV297" s="153" t="s">
        <v>77</v>
      </c>
      <c r="AW297" s="153" t="s">
        <v>95</v>
      </c>
      <c r="AX297" s="153" t="s">
        <v>73</v>
      </c>
      <c r="AY297" s="153" t="s">
        <v>144</v>
      </c>
    </row>
    <row r="298" spans="2:51" s="6" customFormat="1" ht="18.75" customHeight="1">
      <c r="B298" s="154"/>
      <c r="C298" s="155"/>
      <c r="D298" s="155"/>
      <c r="E298" s="155"/>
      <c r="F298" s="245" t="s">
        <v>77</v>
      </c>
      <c r="G298" s="246"/>
      <c r="H298" s="246"/>
      <c r="I298" s="246"/>
      <c r="J298" s="155"/>
      <c r="K298" s="156">
        <v>1</v>
      </c>
      <c r="L298" s="155"/>
      <c r="M298" s="155"/>
      <c r="N298" s="155"/>
      <c r="O298" s="155"/>
      <c r="P298" s="155"/>
      <c r="Q298" s="155"/>
      <c r="R298" s="157"/>
      <c r="T298" s="158"/>
      <c r="U298" s="155"/>
      <c r="V298" s="155"/>
      <c r="W298" s="155"/>
      <c r="X298" s="155"/>
      <c r="Y298" s="155"/>
      <c r="Z298" s="155"/>
      <c r="AA298" s="159"/>
      <c r="AT298" s="160" t="s">
        <v>152</v>
      </c>
      <c r="AU298" s="160" t="s">
        <v>122</v>
      </c>
      <c r="AV298" s="160" t="s">
        <v>122</v>
      </c>
      <c r="AW298" s="160" t="s">
        <v>95</v>
      </c>
      <c r="AX298" s="160" t="s">
        <v>77</v>
      </c>
      <c r="AY298" s="160" t="s">
        <v>144</v>
      </c>
    </row>
    <row r="299" spans="2:65" s="6" customFormat="1" ht="27" customHeight="1">
      <c r="B299" s="23"/>
      <c r="C299" s="139" t="s">
        <v>367</v>
      </c>
      <c r="D299" s="139" t="s">
        <v>145</v>
      </c>
      <c r="E299" s="140" t="s">
        <v>368</v>
      </c>
      <c r="F299" s="239" t="s">
        <v>369</v>
      </c>
      <c r="G299" s="240"/>
      <c r="H299" s="240"/>
      <c r="I299" s="240"/>
      <c r="J299" s="141" t="s">
        <v>245</v>
      </c>
      <c r="K299" s="142">
        <v>1</v>
      </c>
      <c r="L299" s="241">
        <v>0</v>
      </c>
      <c r="M299" s="240"/>
      <c r="N299" s="242">
        <f>ROUND($L$299*$K$299,3)</f>
        <v>0</v>
      </c>
      <c r="O299" s="240"/>
      <c r="P299" s="240"/>
      <c r="Q299" s="240"/>
      <c r="R299" s="25"/>
      <c r="T299" s="144"/>
      <c r="U299" s="31" t="s">
        <v>40</v>
      </c>
      <c r="V299" s="24"/>
      <c r="W299" s="145">
        <f>$V$299*$K$299</f>
        <v>0</v>
      </c>
      <c r="X299" s="145">
        <v>0</v>
      </c>
      <c r="Y299" s="145">
        <f>$X$299*$K$299</f>
        <v>0</v>
      </c>
      <c r="Z299" s="145">
        <v>0.076</v>
      </c>
      <c r="AA299" s="146">
        <f>$Z$299*$K$299</f>
        <v>0.076</v>
      </c>
      <c r="AR299" s="6" t="s">
        <v>149</v>
      </c>
      <c r="AT299" s="6" t="s">
        <v>145</v>
      </c>
      <c r="AU299" s="6" t="s">
        <v>122</v>
      </c>
      <c r="AY299" s="6" t="s">
        <v>144</v>
      </c>
      <c r="BE299" s="88">
        <f>IF($U$299="základná",$N$299,0)</f>
        <v>0</v>
      </c>
      <c r="BF299" s="88">
        <f>IF($U$299="znížená",$N$299,0)</f>
        <v>0</v>
      </c>
      <c r="BG299" s="88">
        <f>IF($U$299="zákl. prenesená",$N$299,0)</f>
        <v>0</v>
      </c>
      <c r="BH299" s="88">
        <f>IF($U$299="zníž. prenesená",$N$299,0)</f>
        <v>0</v>
      </c>
      <c r="BI299" s="88">
        <f>IF($U$299="nulová",$N$299,0)</f>
        <v>0</v>
      </c>
      <c r="BJ299" s="6" t="s">
        <v>122</v>
      </c>
      <c r="BK299" s="147">
        <f>ROUND($L$299*$K$299,3)</f>
        <v>0</v>
      </c>
      <c r="BL299" s="6" t="s">
        <v>149</v>
      </c>
      <c r="BM299" s="6" t="s">
        <v>370</v>
      </c>
    </row>
    <row r="300" spans="2:51" s="6" customFormat="1" ht="18.75" customHeight="1">
      <c r="B300" s="148"/>
      <c r="C300" s="149"/>
      <c r="D300" s="149"/>
      <c r="E300" s="149"/>
      <c r="F300" s="243" t="s">
        <v>334</v>
      </c>
      <c r="G300" s="244"/>
      <c r="H300" s="244"/>
      <c r="I300" s="244"/>
      <c r="J300" s="149"/>
      <c r="K300" s="149"/>
      <c r="L300" s="149"/>
      <c r="M300" s="149"/>
      <c r="N300" s="149"/>
      <c r="O300" s="149"/>
      <c r="P300" s="149"/>
      <c r="Q300" s="149"/>
      <c r="R300" s="150"/>
      <c r="T300" s="151"/>
      <c r="U300" s="149"/>
      <c r="V300" s="149"/>
      <c r="W300" s="149"/>
      <c r="X300" s="149"/>
      <c r="Y300" s="149"/>
      <c r="Z300" s="149"/>
      <c r="AA300" s="152"/>
      <c r="AT300" s="153" t="s">
        <v>152</v>
      </c>
      <c r="AU300" s="153" t="s">
        <v>122</v>
      </c>
      <c r="AV300" s="153" t="s">
        <v>77</v>
      </c>
      <c r="AW300" s="153" t="s">
        <v>95</v>
      </c>
      <c r="AX300" s="153" t="s">
        <v>73</v>
      </c>
      <c r="AY300" s="153" t="s">
        <v>144</v>
      </c>
    </row>
    <row r="301" spans="2:51" s="6" customFormat="1" ht="18.75" customHeight="1">
      <c r="B301" s="154"/>
      <c r="C301" s="155"/>
      <c r="D301" s="155"/>
      <c r="E301" s="155"/>
      <c r="F301" s="245" t="s">
        <v>77</v>
      </c>
      <c r="G301" s="246"/>
      <c r="H301" s="246"/>
      <c r="I301" s="246"/>
      <c r="J301" s="155"/>
      <c r="K301" s="156">
        <v>1</v>
      </c>
      <c r="L301" s="155"/>
      <c r="M301" s="155"/>
      <c r="N301" s="155"/>
      <c r="O301" s="155"/>
      <c r="P301" s="155"/>
      <c r="Q301" s="155"/>
      <c r="R301" s="157"/>
      <c r="T301" s="158"/>
      <c r="U301" s="155"/>
      <c r="V301" s="155"/>
      <c r="W301" s="155"/>
      <c r="X301" s="155"/>
      <c r="Y301" s="155"/>
      <c r="Z301" s="155"/>
      <c r="AA301" s="159"/>
      <c r="AT301" s="160" t="s">
        <v>152</v>
      </c>
      <c r="AU301" s="160" t="s">
        <v>122</v>
      </c>
      <c r="AV301" s="160" t="s">
        <v>122</v>
      </c>
      <c r="AW301" s="160" t="s">
        <v>95</v>
      </c>
      <c r="AX301" s="160" t="s">
        <v>77</v>
      </c>
      <c r="AY301" s="160" t="s">
        <v>144</v>
      </c>
    </row>
    <row r="302" spans="2:65" s="6" customFormat="1" ht="15.75" customHeight="1">
      <c r="B302" s="23"/>
      <c r="C302" s="139" t="s">
        <v>371</v>
      </c>
      <c r="D302" s="139" t="s">
        <v>145</v>
      </c>
      <c r="E302" s="140" t="s">
        <v>372</v>
      </c>
      <c r="F302" s="239" t="s">
        <v>373</v>
      </c>
      <c r="G302" s="240"/>
      <c r="H302" s="240"/>
      <c r="I302" s="240"/>
      <c r="J302" s="141" t="s">
        <v>273</v>
      </c>
      <c r="K302" s="142">
        <v>5</v>
      </c>
      <c r="L302" s="241">
        <v>0</v>
      </c>
      <c r="M302" s="240"/>
      <c r="N302" s="242">
        <f>ROUND($L$302*$K$302,3)</f>
        <v>0</v>
      </c>
      <c r="O302" s="240"/>
      <c r="P302" s="240"/>
      <c r="Q302" s="240"/>
      <c r="R302" s="25"/>
      <c r="T302" s="144"/>
      <c r="U302" s="31" t="s">
        <v>40</v>
      </c>
      <c r="V302" s="24"/>
      <c r="W302" s="145">
        <f>$V$302*$K$302</f>
        <v>0</v>
      </c>
      <c r="X302" s="145">
        <v>0.00158</v>
      </c>
      <c r="Y302" s="145">
        <f>$X$302*$K$302</f>
        <v>0.0079</v>
      </c>
      <c r="Z302" s="145">
        <v>0</v>
      </c>
      <c r="AA302" s="146">
        <f>$Z$302*$K$302</f>
        <v>0</v>
      </c>
      <c r="AR302" s="6" t="s">
        <v>149</v>
      </c>
      <c r="AT302" s="6" t="s">
        <v>145</v>
      </c>
      <c r="AU302" s="6" t="s">
        <v>122</v>
      </c>
      <c r="AY302" s="6" t="s">
        <v>144</v>
      </c>
      <c r="BE302" s="88">
        <f>IF($U$302="základná",$N$302,0)</f>
        <v>0</v>
      </c>
      <c r="BF302" s="88">
        <f>IF($U$302="znížená",$N$302,0)</f>
        <v>0</v>
      </c>
      <c r="BG302" s="88">
        <f>IF($U$302="zákl. prenesená",$N$302,0)</f>
        <v>0</v>
      </c>
      <c r="BH302" s="88">
        <f>IF($U$302="zníž. prenesená",$N$302,0)</f>
        <v>0</v>
      </c>
      <c r="BI302" s="88">
        <f>IF($U$302="nulová",$N$302,0)</f>
        <v>0</v>
      </c>
      <c r="BJ302" s="6" t="s">
        <v>122</v>
      </c>
      <c r="BK302" s="147">
        <f>ROUND($L$302*$K$302,3)</f>
        <v>0</v>
      </c>
      <c r="BL302" s="6" t="s">
        <v>149</v>
      </c>
      <c r="BM302" s="6" t="s">
        <v>374</v>
      </c>
    </row>
    <row r="303" spans="2:65" s="6" customFormat="1" ht="27" customHeight="1">
      <c r="B303" s="23"/>
      <c r="C303" s="139" t="s">
        <v>375</v>
      </c>
      <c r="D303" s="139" t="s">
        <v>145</v>
      </c>
      <c r="E303" s="140" t="s">
        <v>376</v>
      </c>
      <c r="F303" s="239" t="s">
        <v>377</v>
      </c>
      <c r="G303" s="240"/>
      <c r="H303" s="240"/>
      <c r="I303" s="240"/>
      <c r="J303" s="141" t="s">
        <v>223</v>
      </c>
      <c r="K303" s="142">
        <v>116.176</v>
      </c>
      <c r="L303" s="241">
        <v>0</v>
      </c>
      <c r="M303" s="240"/>
      <c r="N303" s="242">
        <f>ROUND($L$303*$K$303,3)</f>
        <v>0</v>
      </c>
      <c r="O303" s="240"/>
      <c r="P303" s="240"/>
      <c r="Q303" s="240"/>
      <c r="R303" s="25"/>
      <c r="T303" s="144"/>
      <c r="U303" s="31" t="s">
        <v>40</v>
      </c>
      <c r="V303" s="24"/>
      <c r="W303" s="145">
        <f>$V$303*$K$303</f>
        <v>0</v>
      </c>
      <c r="X303" s="145">
        <v>0</v>
      </c>
      <c r="Y303" s="145">
        <f>$X$303*$K$303</f>
        <v>0</v>
      </c>
      <c r="Z303" s="145">
        <v>0</v>
      </c>
      <c r="AA303" s="146">
        <f>$Z$303*$K$303</f>
        <v>0</v>
      </c>
      <c r="AR303" s="6" t="s">
        <v>149</v>
      </c>
      <c r="AT303" s="6" t="s">
        <v>145</v>
      </c>
      <c r="AU303" s="6" t="s">
        <v>122</v>
      </c>
      <c r="AY303" s="6" t="s">
        <v>144</v>
      </c>
      <c r="BE303" s="88">
        <f>IF($U$303="základná",$N$303,0)</f>
        <v>0</v>
      </c>
      <c r="BF303" s="88">
        <f>IF($U$303="znížená",$N$303,0)</f>
        <v>0</v>
      </c>
      <c r="BG303" s="88">
        <f>IF($U$303="zákl. prenesená",$N$303,0)</f>
        <v>0</v>
      </c>
      <c r="BH303" s="88">
        <f>IF($U$303="zníž. prenesená",$N$303,0)</f>
        <v>0</v>
      </c>
      <c r="BI303" s="88">
        <f>IF($U$303="nulová",$N$303,0)</f>
        <v>0</v>
      </c>
      <c r="BJ303" s="6" t="s">
        <v>122</v>
      </c>
      <c r="BK303" s="147">
        <f>ROUND($L$303*$K$303,3)</f>
        <v>0</v>
      </c>
      <c r="BL303" s="6" t="s">
        <v>149</v>
      </c>
      <c r="BM303" s="6" t="s">
        <v>378</v>
      </c>
    </row>
    <row r="304" spans="2:65" s="6" customFormat="1" ht="27" customHeight="1">
      <c r="B304" s="23"/>
      <c r="C304" s="139" t="s">
        <v>379</v>
      </c>
      <c r="D304" s="139" t="s">
        <v>145</v>
      </c>
      <c r="E304" s="140" t="s">
        <v>380</v>
      </c>
      <c r="F304" s="239" t="s">
        <v>381</v>
      </c>
      <c r="G304" s="240"/>
      <c r="H304" s="240"/>
      <c r="I304" s="240"/>
      <c r="J304" s="141" t="s">
        <v>223</v>
      </c>
      <c r="K304" s="142">
        <v>348.528</v>
      </c>
      <c r="L304" s="241">
        <v>0</v>
      </c>
      <c r="M304" s="240"/>
      <c r="N304" s="242">
        <f>ROUND($L$304*$K$304,3)</f>
        <v>0</v>
      </c>
      <c r="O304" s="240"/>
      <c r="P304" s="240"/>
      <c r="Q304" s="240"/>
      <c r="R304" s="25"/>
      <c r="T304" s="144"/>
      <c r="U304" s="31" t="s">
        <v>40</v>
      </c>
      <c r="V304" s="24"/>
      <c r="W304" s="145">
        <f>$V$304*$K$304</f>
        <v>0</v>
      </c>
      <c r="X304" s="145">
        <v>0</v>
      </c>
      <c r="Y304" s="145">
        <f>$X$304*$K$304</f>
        <v>0</v>
      </c>
      <c r="Z304" s="145">
        <v>0</v>
      </c>
      <c r="AA304" s="146">
        <f>$Z$304*$K$304</f>
        <v>0</v>
      </c>
      <c r="AR304" s="6" t="s">
        <v>149</v>
      </c>
      <c r="AT304" s="6" t="s">
        <v>145</v>
      </c>
      <c r="AU304" s="6" t="s">
        <v>122</v>
      </c>
      <c r="AY304" s="6" t="s">
        <v>144</v>
      </c>
      <c r="BE304" s="88">
        <f>IF($U$304="základná",$N$304,0)</f>
        <v>0</v>
      </c>
      <c r="BF304" s="88">
        <f>IF($U$304="znížená",$N$304,0)</f>
        <v>0</v>
      </c>
      <c r="BG304" s="88">
        <f>IF($U$304="zákl. prenesená",$N$304,0)</f>
        <v>0</v>
      </c>
      <c r="BH304" s="88">
        <f>IF($U$304="zníž. prenesená",$N$304,0)</f>
        <v>0</v>
      </c>
      <c r="BI304" s="88">
        <f>IF($U$304="nulová",$N$304,0)</f>
        <v>0</v>
      </c>
      <c r="BJ304" s="6" t="s">
        <v>122</v>
      </c>
      <c r="BK304" s="147">
        <f>ROUND($L$304*$K$304,3)</f>
        <v>0</v>
      </c>
      <c r="BL304" s="6" t="s">
        <v>149</v>
      </c>
      <c r="BM304" s="6" t="s">
        <v>382</v>
      </c>
    </row>
    <row r="305" spans="2:65" s="6" customFormat="1" ht="27" customHeight="1">
      <c r="B305" s="23"/>
      <c r="C305" s="139" t="s">
        <v>383</v>
      </c>
      <c r="D305" s="139" t="s">
        <v>145</v>
      </c>
      <c r="E305" s="140" t="s">
        <v>384</v>
      </c>
      <c r="F305" s="239" t="s">
        <v>385</v>
      </c>
      <c r="G305" s="240"/>
      <c r="H305" s="240"/>
      <c r="I305" s="240"/>
      <c r="J305" s="141" t="s">
        <v>223</v>
      </c>
      <c r="K305" s="142">
        <v>116.176</v>
      </c>
      <c r="L305" s="241">
        <v>0</v>
      </c>
      <c r="M305" s="240"/>
      <c r="N305" s="242">
        <f>ROUND($L$305*$K$305,3)</f>
        <v>0</v>
      </c>
      <c r="O305" s="240"/>
      <c r="P305" s="240"/>
      <c r="Q305" s="240"/>
      <c r="R305" s="25"/>
      <c r="T305" s="144"/>
      <c r="U305" s="31" t="s">
        <v>40</v>
      </c>
      <c r="V305" s="24"/>
      <c r="W305" s="145">
        <f>$V$305*$K$305</f>
        <v>0</v>
      </c>
      <c r="X305" s="145">
        <v>0</v>
      </c>
      <c r="Y305" s="145">
        <f>$X$305*$K$305</f>
        <v>0</v>
      </c>
      <c r="Z305" s="145">
        <v>0</v>
      </c>
      <c r="AA305" s="146">
        <f>$Z$305*$K$305</f>
        <v>0</v>
      </c>
      <c r="AR305" s="6" t="s">
        <v>149</v>
      </c>
      <c r="AT305" s="6" t="s">
        <v>145</v>
      </c>
      <c r="AU305" s="6" t="s">
        <v>122</v>
      </c>
      <c r="AY305" s="6" t="s">
        <v>144</v>
      </c>
      <c r="BE305" s="88">
        <f>IF($U$305="základná",$N$305,0)</f>
        <v>0</v>
      </c>
      <c r="BF305" s="88">
        <f>IF($U$305="znížená",$N$305,0)</f>
        <v>0</v>
      </c>
      <c r="BG305" s="88">
        <f>IF($U$305="zákl. prenesená",$N$305,0)</f>
        <v>0</v>
      </c>
      <c r="BH305" s="88">
        <f>IF($U$305="zníž. prenesená",$N$305,0)</f>
        <v>0</v>
      </c>
      <c r="BI305" s="88">
        <f>IF($U$305="nulová",$N$305,0)</f>
        <v>0</v>
      </c>
      <c r="BJ305" s="6" t="s">
        <v>122</v>
      </c>
      <c r="BK305" s="147">
        <f>ROUND($L$305*$K$305,3)</f>
        <v>0</v>
      </c>
      <c r="BL305" s="6" t="s">
        <v>149</v>
      </c>
      <c r="BM305" s="6" t="s">
        <v>386</v>
      </c>
    </row>
    <row r="306" spans="2:65" s="6" customFormat="1" ht="27" customHeight="1">
      <c r="B306" s="23"/>
      <c r="C306" s="139" t="s">
        <v>387</v>
      </c>
      <c r="D306" s="139" t="s">
        <v>145</v>
      </c>
      <c r="E306" s="140" t="s">
        <v>388</v>
      </c>
      <c r="F306" s="239" t="s">
        <v>389</v>
      </c>
      <c r="G306" s="240"/>
      <c r="H306" s="240"/>
      <c r="I306" s="240"/>
      <c r="J306" s="141" t="s">
        <v>223</v>
      </c>
      <c r="K306" s="142">
        <v>232.352</v>
      </c>
      <c r="L306" s="241">
        <v>0</v>
      </c>
      <c r="M306" s="240"/>
      <c r="N306" s="242">
        <f>ROUND($L$306*$K$306,3)</f>
        <v>0</v>
      </c>
      <c r="O306" s="240"/>
      <c r="P306" s="240"/>
      <c r="Q306" s="240"/>
      <c r="R306" s="25"/>
      <c r="T306" s="144"/>
      <c r="U306" s="31" t="s">
        <v>40</v>
      </c>
      <c r="V306" s="24"/>
      <c r="W306" s="145">
        <f>$V$306*$K$306</f>
        <v>0</v>
      </c>
      <c r="X306" s="145">
        <v>0</v>
      </c>
      <c r="Y306" s="145">
        <f>$X$306*$K$306</f>
        <v>0</v>
      </c>
      <c r="Z306" s="145">
        <v>0</v>
      </c>
      <c r="AA306" s="146">
        <f>$Z$306*$K$306</f>
        <v>0</v>
      </c>
      <c r="AR306" s="6" t="s">
        <v>149</v>
      </c>
      <c r="AT306" s="6" t="s">
        <v>145</v>
      </c>
      <c r="AU306" s="6" t="s">
        <v>122</v>
      </c>
      <c r="AY306" s="6" t="s">
        <v>144</v>
      </c>
      <c r="BE306" s="88">
        <f>IF($U$306="základná",$N$306,0)</f>
        <v>0</v>
      </c>
      <c r="BF306" s="88">
        <f>IF($U$306="znížená",$N$306,0)</f>
        <v>0</v>
      </c>
      <c r="BG306" s="88">
        <f>IF($U$306="zákl. prenesená",$N$306,0)</f>
        <v>0</v>
      </c>
      <c r="BH306" s="88">
        <f>IF($U$306="zníž. prenesená",$N$306,0)</f>
        <v>0</v>
      </c>
      <c r="BI306" s="88">
        <f>IF($U$306="nulová",$N$306,0)</f>
        <v>0</v>
      </c>
      <c r="BJ306" s="6" t="s">
        <v>122</v>
      </c>
      <c r="BK306" s="147">
        <f>ROUND($L$306*$K$306,3)</f>
        <v>0</v>
      </c>
      <c r="BL306" s="6" t="s">
        <v>149</v>
      </c>
      <c r="BM306" s="6" t="s">
        <v>390</v>
      </c>
    </row>
    <row r="307" spans="2:65" s="6" customFormat="1" ht="15.75" customHeight="1">
      <c r="B307" s="23"/>
      <c r="C307" s="139" t="s">
        <v>391</v>
      </c>
      <c r="D307" s="139" t="s">
        <v>145</v>
      </c>
      <c r="E307" s="140" t="s">
        <v>392</v>
      </c>
      <c r="F307" s="239" t="s">
        <v>393</v>
      </c>
      <c r="G307" s="240"/>
      <c r="H307" s="240"/>
      <c r="I307" s="240"/>
      <c r="J307" s="141" t="s">
        <v>223</v>
      </c>
      <c r="K307" s="142">
        <v>116.176</v>
      </c>
      <c r="L307" s="241">
        <v>0</v>
      </c>
      <c r="M307" s="240"/>
      <c r="N307" s="242">
        <f>ROUND($L$307*$K$307,3)</f>
        <v>0</v>
      </c>
      <c r="O307" s="240"/>
      <c r="P307" s="240"/>
      <c r="Q307" s="240"/>
      <c r="R307" s="25"/>
      <c r="T307" s="144"/>
      <c r="U307" s="31" t="s">
        <v>40</v>
      </c>
      <c r="V307" s="24"/>
      <c r="W307" s="145">
        <f>$V$307*$K$307</f>
        <v>0</v>
      </c>
      <c r="X307" s="145">
        <v>0</v>
      </c>
      <c r="Y307" s="145">
        <f>$X$307*$K$307</f>
        <v>0</v>
      </c>
      <c r="Z307" s="145">
        <v>0</v>
      </c>
      <c r="AA307" s="146">
        <f>$Z$307*$K$307</f>
        <v>0</v>
      </c>
      <c r="AR307" s="6" t="s">
        <v>149</v>
      </c>
      <c r="AT307" s="6" t="s">
        <v>145</v>
      </c>
      <c r="AU307" s="6" t="s">
        <v>122</v>
      </c>
      <c r="AY307" s="6" t="s">
        <v>144</v>
      </c>
      <c r="BE307" s="88">
        <f>IF($U$307="základná",$N$307,0)</f>
        <v>0</v>
      </c>
      <c r="BF307" s="88">
        <f>IF($U$307="znížená",$N$307,0)</f>
        <v>0</v>
      </c>
      <c r="BG307" s="88">
        <f>IF($U$307="zákl. prenesená",$N$307,0)</f>
        <v>0</v>
      </c>
      <c r="BH307" s="88">
        <f>IF($U$307="zníž. prenesená",$N$307,0)</f>
        <v>0</v>
      </c>
      <c r="BI307" s="88">
        <f>IF($U$307="nulová",$N$307,0)</f>
        <v>0</v>
      </c>
      <c r="BJ307" s="6" t="s">
        <v>122</v>
      </c>
      <c r="BK307" s="147">
        <f>ROUND($L$307*$K$307,3)</f>
        <v>0</v>
      </c>
      <c r="BL307" s="6" t="s">
        <v>149</v>
      </c>
      <c r="BM307" s="6" t="s">
        <v>394</v>
      </c>
    </row>
    <row r="308" spans="2:65" s="6" customFormat="1" ht="39" customHeight="1">
      <c r="B308" s="23"/>
      <c r="C308" s="139" t="s">
        <v>395</v>
      </c>
      <c r="D308" s="139" t="s">
        <v>145</v>
      </c>
      <c r="E308" s="140" t="s">
        <v>396</v>
      </c>
      <c r="F308" s="239" t="s">
        <v>397</v>
      </c>
      <c r="G308" s="240"/>
      <c r="H308" s="240"/>
      <c r="I308" s="240"/>
      <c r="J308" s="141" t="s">
        <v>148</v>
      </c>
      <c r="K308" s="142">
        <v>93.632</v>
      </c>
      <c r="L308" s="241">
        <v>0</v>
      </c>
      <c r="M308" s="240"/>
      <c r="N308" s="242">
        <f>ROUND($L$308*$K$308,3)</f>
        <v>0</v>
      </c>
      <c r="O308" s="240"/>
      <c r="P308" s="240"/>
      <c r="Q308" s="240"/>
      <c r="R308" s="25"/>
      <c r="T308" s="144"/>
      <c r="U308" s="31" t="s">
        <v>40</v>
      </c>
      <c r="V308" s="24"/>
      <c r="W308" s="145">
        <f>$V$308*$K$308</f>
        <v>0</v>
      </c>
      <c r="X308" s="145">
        <v>0</v>
      </c>
      <c r="Y308" s="145">
        <f>$X$308*$K$308</f>
        <v>0</v>
      </c>
      <c r="Z308" s="145">
        <v>0.039</v>
      </c>
      <c r="AA308" s="146">
        <f>$Z$308*$K$308</f>
        <v>3.6516480000000002</v>
      </c>
      <c r="AR308" s="6" t="s">
        <v>149</v>
      </c>
      <c r="AT308" s="6" t="s">
        <v>145</v>
      </c>
      <c r="AU308" s="6" t="s">
        <v>122</v>
      </c>
      <c r="AY308" s="6" t="s">
        <v>144</v>
      </c>
      <c r="BE308" s="88">
        <f>IF($U$308="základná",$N$308,0)</f>
        <v>0</v>
      </c>
      <c r="BF308" s="88">
        <f>IF($U$308="znížená",$N$308,0)</f>
        <v>0</v>
      </c>
      <c r="BG308" s="88">
        <f>IF($U$308="zákl. prenesená",$N$308,0)</f>
        <v>0</v>
      </c>
      <c r="BH308" s="88">
        <f>IF($U$308="zníž. prenesená",$N$308,0)</f>
        <v>0</v>
      </c>
      <c r="BI308" s="88">
        <f>IF($U$308="nulová",$N$308,0)</f>
        <v>0</v>
      </c>
      <c r="BJ308" s="6" t="s">
        <v>122</v>
      </c>
      <c r="BK308" s="147">
        <f>ROUND($L$308*$K$308,3)</f>
        <v>0</v>
      </c>
      <c r="BL308" s="6" t="s">
        <v>149</v>
      </c>
      <c r="BM308" s="6" t="s">
        <v>398</v>
      </c>
    </row>
    <row r="309" spans="2:51" s="6" customFormat="1" ht="18.75" customHeight="1">
      <c r="B309" s="148"/>
      <c r="C309" s="149"/>
      <c r="D309" s="149"/>
      <c r="E309" s="149"/>
      <c r="F309" s="243" t="s">
        <v>399</v>
      </c>
      <c r="G309" s="244"/>
      <c r="H309" s="244"/>
      <c r="I309" s="244"/>
      <c r="J309" s="149"/>
      <c r="K309" s="149"/>
      <c r="L309" s="149"/>
      <c r="M309" s="149"/>
      <c r="N309" s="149"/>
      <c r="O309" s="149"/>
      <c r="P309" s="149"/>
      <c r="Q309" s="149"/>
      <c r="R309" s="150"/>
      <c r="T309" s="151"/>
      <c r="U309" s="149"/>
      <c r="V309" s="149"/>
      <c r="W309" s="149"/>
      <c r="X309" s="149"/>
      <c r="Y309" s="149"/>
      <c r="Z309" s="149"/>
      <c r="AA309" s="152"/>
      <c r="AT309" s="153" t="s">
        <v>152</v>
      </c>
      <c r="AU309" s="153" t="s">
        <v>122</v>
      </c>
      <c r="AV309" s="153" t="s">
        <v>77</v>
      </c>
      <c r="AW309" s="153" t="s">
        <v>95</v>
      </c>
      <c r="AX309" s="153" t="s">
        <v>73</v>
      </c>
      <c r="AY309" s="153" t="s">
        <v>144</v>
      </c>
    </row>
    <row r="310" spans="2:51" s="6" customFormat="1" ht="18.75" customHeight="1">
      <c r="B310" s="154"/>
      <c r="C310" s="155"/>
      <c r="D310" s="155"/>
      <c r="E310" s="155"/>
      <c r="F310" s="245" t="s">
        <v>400</v>
      </c>
      <c r="G310" s="246"/>
      <c r="H310" s="246"/>
      <c r="I310" s="246"/>
      <c r="J310" s="155"/>
      <c r="K310" s="156">
        <v>93.632</v>
      </c>
      <c r="L310" s="155"/>
      <c r="M310" s="155"/>
      <c r="N310" s="155"/>
      <c r="O310" s="155"/>
      <c r="P310" s="155"/>
      <c r="Q310" s="155"/>
      <c r="R310" s="157"/>
      <c r="T310" s="158"/>
      <c r="U310" s="155"/>
      <c r="V310" s="155"/>
      <c r="W310" s="155"/>
      <c r="X310" s="155"/>
      <c r="Y310" s="155"/>
      <c r="Z310" s="155"/>
      <c r="AA310" s="159"/>
      <c r="AT310" s="160" t="s">
        <v>152</v>
      </c>
      <c r="AU310" s="160" t="s">
        <v>122</v>
      </c>
      <c r="AV310" s="160" t="s">
        <v>122</v>
      </c>
      <c r="AW310" s="160" t="s">
        <v>95</v>
      </c>
      <c r="AX310" s="160" t="s">
        <v>73</v>
      </c>
      <c r="AY310" s="160" t="s">
        <v>144</v>
      </c>
    </row>
    <row r="311" spans="2:51" s="6" customFormat="1" ht="18.75" customHeight="1">
      <c r="B311" s="161"/>
      <c r="C311" s="162"/>
      <c r="D311" s="162"/>
      <c r="E311" s="162"/>
      <c r="F311" s="247" t="s">
        <v>191</v>
      </c>
      <c r="G311" s="248"/>
      <c r="H311" s="248"/>
      <c r="I311" s="248"/>
      <c r="J311" s="162"/>
      <c r="K311" s="163">
        <v>93.632</v>
      </c>
      <c r="L311" s="162"/>
      <c r="M311" s="162"/>
      <c r="N311" s="162"/>
      <c r="O311" s="162"/>
      <c r="P311" s="162"/>
      <c r="Q311" s="162"/>
      <c r="R311" s="164"/>
      <c r="T311" s="165"/>
      <c r="U311" s="162"/>
      <c r="V311" s="162"/>
      <c r="W311" s="162"/>
      <c r="X311" s="162"/>
      <c r="Y311" s="162"/>
      <c r="Z311" s="162"/>
      <c r="AA311" s="166"/>
      <c r="AT311" s="167" t="s">
        <v>152</v>
      </c>
      <c r="AU311" s="167" t="s">
        <v>122</v>
      </c>
      <c r="AV311" s="167" t="s">
        <v>149</v>
      </c>
      <c r="AW311" s="167" t="s">
        <v>95</v>
      </c>
      <c r="AX311" s="167" t="s">
        <v>77</v>
      </c>
      <c r="AY311" s="167" t="s">
        <v>144</v>
      </c>
    </row>
    <row r="312" spans="2:63" s="128" customFormat="1" ht="30.75" customHeight="1">
      <c r="B312" s="129"/>
      <c r="C312" s="130"/>
      <c r="D312" s="138" t="s">
        <v>103</v>
      </c>
      <c r="E312" s="138"/>
      <c r="F312" s="138"/>
      <c r="G312" s="138"/>
      <c r="H312" s="138"/>
      <c r="I312" s="138"/>
      <c r="J312" s="138"/>
      <c r="K312" s="138"/>
      <c r="L312" s="138"/>
      <c r="M312" s="138"/>
      <c r="N312" s="259">
        <f>$BK$312</f>
        <v>0</v>
      </c>
      <c r="O312" s="258"/>
      <c r="P312" s="258"/>
      <c r="Q312" s="258"/>
      <c r="R312" s="132"/>
      <c r="T312" s="133"/>
      <c r="U312" s="130"/>
      <c r="V312" s="130"/>
      <c r="W312" s="134">
        <f>$W$313</f>
        <v>0</v>
      </c>
      <c r="X312" s="130"/>
      <c r="Y312" s="134">
        <f>$Y$313</f>
        <v>0</v>
      </c>
      <c r="Z312" s="130"/>
      <c r="AA312" s="135">
        <f>$AA$313</f>
        <v>0</v>
      </c>
      <c r="AR312" s="136" t="s">
        <v>77</v>
      </c>
      <c r="AT312" s="136" t="s">
        <v>72</v>
      </c>
      <c r="AU312" s="136" t="s">
        <v>77</v>
      </c>
      <c r="AY312" s="136" t="s">
        <v>144</v>
      </c>
      <c r="BK312" s="137">
        <f>$BK$313</f>
        <v>0</v>
      </c>
    </row>
    <row r="313" spans="2:65" s="6" customFormat="1" ht="27" customHeight="1">
      <c r="B313" s="23"/>
      <c r="C313" s="139" t="s">
        <v>401</v>
      </c>
      <c r="D313" s="139" t="s">
        <v>145</v>
      </c>
      <c r="E313" s="140" t="s">
        <v>402</v>
      </c>
      <c r="F313" s="239" t="s">
        <v>403</v>
      </c>
      <c r="G313" s="240"/>
      <c r="H313" s="240"/>
      <c r="I313" s="240"/>
      <c r="J313" s="141" t="s">
        <v>223</v>
      </c>
      <c r="K313" s="142">
        <v>208.146</v>
      </c>
      <c r="L313" s="241">
        <v>0</v>
      </c>
      <c r="M313" s="240"/>
      <c r="N313" s="242">
        <f>ROUND($L$313*$K$313,3)</f>
        <v>0</v>
      </c>
      <c r="O313" s="240"/>
      <c r="P313" s="240"/>
      <c r="Q313" s="240"/>
      <c r="R313" s="25"/>
      <c r="T313" s="144"/>
      <c r="U313" s="31" t="s">
        <v>40</v>
      </c>
      <c r="V313" s="24"/>
      <c r="W313" s="145">
        <f>$V$313*$K$313</f>
        <v>0</v>
      </c>
      <c r="X313" s="145">
        <v>0</v>
      </c>
      <c r="Y313" s="145">
        <f>$X$313*$K$313</f>
        <v>0</v>
      </c>
      <c r="Z313" s="145">
        <v>0</v>
      </c>
      <c r="AA313" s="146">
        <f>$Z$313*$K$313</f>
        <v>0</v>
      </c>
      <c r="AR313" s="6" t="s">
        <v>149</v>
      </c>
      <c r="AT313" s="6" t="s">
        <v>145</v>
      </c>
      <c r="AU313" s="6" t="s">
        <v>122</v>
      </c>
      <c r="AY313" s="6" t="s">
        <v>144</v>
      </c>
      <c r="BE313" s="88">
        <f>IF($U$313="základná",$N$313,0)</f>
        <v>0</v>
      </c>
      <c r="BF313" s="88">
        <f>IF($U$313="znížená",$N$313,0)</f>
        <v>0</v>
      </c>
      <c r="BG313" s="88">
        <f>IF($U$313="zákl. prenesená",$N$313,0)</f>
        <v>0</v>
      </c>
      <c r="BH313" s="88">
        <f>IF($U$313="zníž. prenesená",$N$313,0)</f>
        <v>0</v>
      </c>
      <c r="BI313" s="88">
        <f>IF($U$313="nulová",$N$313,0)</f>
        <v>0</v>
      </c>
      <c r="BJ313" s="6" t="s">
        <v>122</v>
      </c>
      <c r="BK313" s="147">
        <f>ROUND($L$313*$K$313,3)</f>
        <v>0</v>
      </c>
      <c r="BL313" s="6" t="s">
        <v>149</v>
      </c>
      <c r="BM313" s="6" t="s">
        <v>404</v>
      </c>
    </row>
    <row r="314" spans="2:63" s="128" customFormat="1" ht="37.5" customHeight="1">
      <c r="B314" s="129"/>
      <c r="C314" s="130"/>
      <c r="D314" s="131" t="s">
        <v>104</v>
      </c>
      <c r="E314" s="131"/>
      <c r="F314" s="131"/>
      <c r="G314" s="131"/>
      <c r="H314" s="131"/>
      <c r="I314" s="131"/>
      <c r="J314" s="131"/>
      <c r="K314" s="131"/>
      <c r="L314" s="131"/>
      <c r="M314" s="131"/>
      <c r="N314" s="235">
        <f>$BK$314</f>
        <v>0</v>
      </c>
      <c r="O314" s="258"/>
      <c r="P314" s="258"/>
      <c r="Q314" s="258"/>
      <c r="R314" s="132"/>
      <c r="T314" s="133"/>
      <c r="U314" s="130"/>
      <c r="V314" s="130"/>
      <c r="W314" s="134">
        <f>$W$315+$W$321+$W$323+$W$389+$W$412+$W$415+$W$434+$W$443</f>
        <v>0</v>
      </c>
      <c r="X314" s="130"/>
      <c r="Y314" s="134">
        <f>$Y$315+$Y$321+$Y$323+$Y$389+$Y$412+$Y$415+$Y$434+$Y$443</f>
        <v>38.559737479999995</v>
      </c>
      <c r="Z314" s="130"/>
      <c r="AA314" s="135">
        <f>$AA$315+$AA$321+$AA$323+$AA$389+$AA$412+$AA$415+$AA$434+$AA$443</f>
        <v>23.5390424</v>
      </c>
      <c r="AR314" s="136" t="s">
        <v>122</v>
      </c>
      <c r="AT314" s="136" t="s">
        <v>72</v>
      </c>
      <c r="AU314" s="136" t="s">
        <v>73</v>
      </c>
      <c r="AY314" s="136" t="s">
        <v>144</v>
      </c>
      <c r="BK314" s="137">
        <f>$BK$315+$BK$321+$BK$323+$BK$389+$BK$412+$BK$415+$BK$434+$BK$443</f>
        <v>0</v>
      </c>
    </row>
    <row r="315" spans="2:63" s="128" customFormat="1" ht="21" customHeight="1">
      <c r="B315" s="129"/>
      <c r="C315" s="130"/>
      <c r="D315" s="138" t="s">
        <v>105</v>
      </c>
      <c r="E315" s="138"/>
      <c r="F315" s="138"/>
      <c r="G315" s="138"/>
      <c r="H315" s="138"/>
      <c r="I315" s="138"/>
      <c r="J315" s="138"/>
      <c r="K315" s="138"/>
      <c r="L315" s="138"/>
      <c r="M315" s="138"/>
      <c r="N315" s="259">
        <f>$BK$315</f>
        <v>0</v>
      </c>
      <c r="O315" s="258"/>
      <c r="P315" s="258"/>
      <c r="Q315" s="258"/>
      <c r="R315" s="132"/>
      <c r="T315" s="133"/>
      <c r="U315" s="130"/>
      <c r="V315" s="130"/>
      <c r="W315" s="134">
        <f>SUM($W$316:$W$320)</f>
        <v>0</v>
      </c>
      <c r="X315" s="130"/>
      <c r="Y315" s="134">
        <f>SUM($Y$316:$Y$320)</f>
        <v>5.443996</v>
      </c>
      <c r="Z315" s="130"/>
      <c r="AA315" s="135">
        <f>SUM($AA$316:$AA$320)</f>
        <v>0</v>
      </c>
      <c r="AR315" s="136" t="s">
        <v>122</v>
      </c>
      <c r="AT315" s="136" t="s">
        <v>72</v>
      </c>
      <c r="AU315" s="136" t="s">
        <v>77</v>
      </c>
      <c r="AY315" s="136" t="s">
        <v>144</v>
      </c>
      <c r="BK315" s="137">
        <f>SUM($BK$316:$BK$320)</f>
        <v>0</v>
      </c>
    </row>
    <row r="316" spans="2:65" s="6" customFormat="1" ht="15.75" customHeight="1">
      <c r="B316" s="23"/>
      <c r="C316" s="139" t="s">
        <v>405</v>
      </c>
      <c r="D316" s="139" t="s">
        <v>145</v>
      </c>
      <c r="E316" s="140" t="s">
        <v>406</v>
      </c>
      <c r="F316" s="239" t="s">
        <v>407</v>
      </c>
      <c r="G316" s="240"/>
      <c r="H316" s="240"/>
      <c r="I316" s="240"/>
      <c r="J316" s="141" t="s">
        <v>245</v>
      </c>
      <c r="K316" s="142">
        <v>264.4</v>
      </c>
      <c r="L316" s="241">
        <v>0</v>
      </c>
      <c r="M316" s="240"/>
      <c r="N316" s="242">
        <f>ROUND($L$316*$K$316,3)</f>
        <v>0</v>
      </c>
      <c r="O316" s="240"/>
      <c r="P316" s="240"/>
      <c r="Q316" s="240"/>
      <c r="R316" s="25"/>
      <c r="T316" s="144"/>
      <c r="U316" s="31" t="s">
        <v>40</v>
      </c>
      <c r="V316" s="24"/>
      <c r="W316" s="145">
        <f>$V$316*$K$316</f>
        <v>0</v>
      </c>
      <c r="X316" s="145">
        <v>0</v>
      </c>
      <c r="Y316" s="145">
        <f>$X$316*$K$316</f>
        <v>0</v>
      </c>
      <c r="Z316" s="145">
        <v>0</v>
      </c>
      <c r="AA316" s="146">
        <f>$Z$316*$K$316</f>
        <v>0</v>
      </c>
      <c r="AR316" s="6" t="s">
        <v>236</v>
      </c>
      <c r="AT316" s="6" t="s">
        <v>145</v>
      </c>
      <c r="AU316" s="6" t="s">
        <v>122</v>
      </c>
      <c r="AY316" s="6" t="s">
        <v>144</v>
      </c>
      <c r="BE316" s="88">
        <f>IF($U$316="základná",$N$316,0)</f>
        <v>0</v>
      </c>
      <c r="BF316" s="88">
        <f>IF($U$316="znížená",$N$316,0)</f>
        <v>0</v>
      </c>
      <c r="BG316" s="88">
        <f>IF($U$316="zákl. prenesená",$N$316,0)</f>
        <v>0</v>
      </c>
      <c r="BH316" s="88">
        <f>IF($U$316="zníž. prenesená",$N$316,0)</f>
        <v>0</v>
      </c>
      <c r="BI316" s="88">
        <f>IF($U$316="nulová",$N$316,0)</f>
        <v>0</v>
      </c>
      <c r="BJ316" s="6" t="s">
        <v>122</v>
      </c>
      <c r="BK316" s="147">
        <f>ROUND($L$316*$K$316,3)</f>
        <v>0</v>
      </c>
      <c r="BL316" s="6" t="s">
        <v>236</v>
      </c>
      <c r="BM316" s="6" t="s">
        <v>408</v>
      </c>
    </row>
    <row r="317" spans="2:65" s="6" customFormat="1" ht="39" customHeight="1">
      <c r="B317" s="23"/>
      <c r="C317" s="168" t="s">
        <v>409</v>
      </c>
      <c r="D317" s="168" t="s">
        <v>232</v>
      </c>
      <c r="E317" s="169" t="s">
        <v>410</v>
      </c>
      <c r="F317" s="249" t="s">
        <v>411</v>
      </c>
      <c r="G317" s="250"/>
      <c r="H317" s="250"/>
      <c r="I317" s="250"/>
      <c r="J317" s="170" t="s">
        <v>245</v>
      </c>
      <c r="K317" s="171">
        <v>304.06</v>
      </c>
      <c r="L317" s="251">
        <v>0</v>
      </c>
      <c r="M317" s="250"/>
      <c r="N317" s="252">
        <f>ROUND($L$317*$K$317,3)</f>
        <v>0</v>
      </c>
      <c r="O317" s="240"/>
      <c r="P317" s="240"/>
      <c r="Q317" s="240"/>
      <c r="R317" s="25"/>
      <c r="T317" s="144"/>
      <c r="U317" s="31" t="s">
        <v>40</v>
      </c>
      <c r="V317" s="24"/>
      <c r="W317" s="145">
        <f>$V$317*$K$317</f>
        <v>0</v>
      </c>
      <c r="X317" s="145">
        <v>0.0001</v>
      </c>
      <c r="Y317" s="145">
        <f>$X$317*$K$317</f>
        <v>0.030406000000000002</v>
      </c>
      <c r="Z317" s="145">
        <v>0</v>
      </c>
      <c r="AA317" s="146">
        <f>$Z$317*$K$317</f>
        <v>0</v>
      </c>
      <c r="AR317" s="6" t="s">
        <v>330</v>
      </c>
      <c r="AT317" s="6" t="s">
        <v>232</v>
      </c>
      <c r="AU317" s="6" t="s">
        <v>122</v>
      </c>
      <c r="AY317" s="6" t="s">
        <v>144</v>
      </c>
      <c r="BE317" s="88">
        <f>IF($U$317="základná",$N$317,0)</f>
        <v>0</v>
      </c>
      <c r="BF317" s="88">
        <f>IF($U$317="znížená",$N$317,0)</f>
        <v>0</v>
      </c>
      <c r="BG317" s="88">
        <f>IF($U$317="zákl. prenesená",$N$317,0)</f>
        <v>0</v>
      </c>
      <c r="BH317" s="88">
        <f>IF($U$317="zníž. prenesená",$N$317,0)</f>
        <v>0</v>
      </c>
      <c r="BI317" s="88">
        <f>IF($U$317="nulová",$N$317,0)</f>
        <v>0</v>
      </c>
      <c r="BJ317" s="6" t="s">
        <v>122</v>
      </c>
      <c r="BK317" s="147">
        <f>ROUND($L$317*$K$317,3)</f>
        <v>0</v>
      </c>
      <c r="BL317" s="6" t="s">
        <v>236</v>
      </c>
      <c r="BM317" s="6" t="s">
        <v>412</v>
      </c>
    </row>
    <row r="318" spans="2:65" s="6" customFormat="1" ht="27" customHeight="1">
      <c r="B318" s="23"/>
      <c r="C318" s="139" t="s">
        <v>413</v>
      </c>
      <c r="D318" s="139" t="s">
        <v>145</v>
      </c>
      <c r="E318" s="140" t="s">
        <v>414</v>
      </c>
      <c r="F318" s="239" t="s">
        <v>415</v>
      </c>
      <c r="G318" s="240"/>
      <c r="H318" s="240"/>
      <c r="I318" s="240"/>
      <c r="J318" s="141" t="s">
        <v>245</v>
      </c>
      <c r="K318" s="142">
        <v>264.4</v>
      </c>
      <c r="L318" s="241">
        <v>0</v>
      </c>
      <c r="M318" s="240"/>
      <c r="N318" s="242">
        <f>ROUND($L$318*$K$318,3)</f>
        <v>0</v>
      </c>
      <c r="O318" s="240"/>
      <c r="P318" s="240"/>
      <c r="Q318" s="240"/>
      <c r="R318" s="25"/>
      <c r="T318" s="144"/>
      <c r="U318" s="31" t="s">
        <v>40</v>
      </c>
      <c r="V318" s="24"/>
      <c r="W318" s="145">
        <f>$V$318*$K$318</f>
        <v>0</v>
      </c>
      <c r="X318" s="145">
        <v>0</v>
      </c>
      <c r="Y318" s="145">
        <f>$X$318*$K$318</f>
        <v>0</v>
      </c>
      <c r="Z318" s="145">
        <v>0</v>
      </c>
      <c r="AA318" s="146">
        <f>$Z$318*$K$318</f>
        <v>0</v>
      </c>
      <c r="AR318" s="6" t="s">
        <v>236</v>
      </c>
      <c r="AT318" s="6" t="s">
        <v>145</v>
      </c>
      <c r="AU318" s="6" t="s">
        <v>122</v>
      </c>
      <c r="AY318" s="6" t="s">
        <v>144</v>
      </c>
      <c r="BE318" s="88">
        <f>IF($U$318="základná",$N$318,0)</f>
        <v>0</v>
      </c>
      <c r="BF318" s="88">
        <f>IF($U$318="znížená",$N$318,0)</f>
        <v>0</v>
      </c>
      <c r="BG318" s="88">
        <f>IF($U$318="zákl. prenesená",$N$318,0)</f>
        <v>0</v>
      </c>
      <c r="BH318" s="88">
        <f>IF($U$318="zníž. prenesená",$N$318,0)</f>
        <v>0</v>
      </c>
      <c r="BI318" s="88">
        <f>IF($U$318="nulová",$N$318,0)</f>
        <v>0</v>
      </c>
      <c r="BJ318" s="6" t="s">
        <v>122</v>
      </c>
      <c r="BK318" s="147">
        <f>ROUND($L$318*$K$318,3)</f>
        <v>0</v>
      </c>
      <c r="BL318" s="6" t="s">
        <v>236</v>
      </c>
      <c r="BM318" s="6" t="s">
        <v>416</v>
      </c>
    </row>
    <row r="319" spans="2:65" s="6" customFormat="1" ht="15.75" customHeight="1">
      <c r="B319" s="23"/>
      <c r="C319" s="168" t="s">
        <v>417</v>
      </c>
      <c r="D319" s="168" t="s">
        <v>232</v>
      </c>
      <c r="E319" s="169" t="s">
        <v>418</v>
      </c>
      <c r="F319" s="249" t="s">
        <v>419</v>
      </c>
      <c r="G319" s="250"/>
      <c r="H319" s="250"/>
      <c r="I319" s="250"/>
      <c r="J319" s="170" t="s">
        <v>245</v>
      </c>
      <c r="K319" s="171">
        <v>277.62</v>
      </c>
      <c r="L319" s="251">
        <v>0</v>
      </c>
      <c r="M319" s="250"/>
      <c r="N319" s="252">
        <f>ROUND($L$319*$K$319,3)</f>
        <v>0</v>
      </c>
      <c r="O319" s="240"/>
      <c r="P319" s="240"/>
      <c r="Q319" s="240"/>
      <c r="R319" s="25"/>
      <c r="T319" s="144"/>
      <c r="U319" s="31" t="s">
        <v>40</v>
      </c>
      <c r="V319" s="24"/>
      <c r="W319" s="145">
        <f>$V$319*$K$319</f>
        <v>0</v>
      </c>
      <c r="X319" s="145">
        <v>0.0195</v>
      </c>
      <c r="Y319" s="145">
        <f>$X$319*$K$319</f>
        <v>5.41359</v>
      </c>
      <c r="Z319" s="145">
        <v>0</v>
      </c>
      <c r="AA319" s="146">
        <f>$Z$319*$K$319</f>
        <v>0</v>
      </c>
      <c r="AR319" s="6" t="s">
        <v>330</v>
      </c>
      <c r="AT319" s="6" t="s">
        <v>232</v>
      </c>
      <c r="AU319" s="6" t="s">
        <v>122</v>
      </c>
      <c r="AY319" s="6" t="s">
        <v>144</v>
      </c>
      <c r="BE319" s="88">
        <f>IF($U$319="základná",$N$319,0)</f>
        <v>0</v>
      </c>
      <c r="BF319" s="88">
        <f>IF($U$319="znížená",$N$319,0)</f>
        <v>0</v>
      </c>
      <c r="BG319" s="88">
        <f>IF($U$319="zákl. prenesená",$N$319,0)</f>
        <v>0</v>
      </c>
      <c r="BH319" s="88">
        <f>IF($U$319="zníž. prenesená",$N$319,0)</f>
        <v>0</v>
      </c>
      <c r="BI319" s="88">
        <f>IF($U$319="nulová",$N$319,0)</f>
        <v>0</v>
      </c>
      <c r="BJ319" s="6" t="s">
        <v>122</v>
      </c>
      <c r="BK319" s="147">
        <f>ROUND($L$319*$K$319,3)</f>
        <v>0</v>
      </c>
      <c r="BL319" s="6" t="s">
        <v>236</v>
      </c>
      <c r="BM319" s="6" t="s">
        <v>420</v>
      </c>
    </row>
    <row r="320" spans="2:65" s="6" customFormat="1" ht="27" customHeight="1">
      <c r="B320" s="23"/>
      <c r="C320" s="139" t="s">
        <v>421</v>
      </c>
      <c r="D320" s="139" t="s">
        <v>145</v>
      </c>
      <c r="E320" s="140" t="s">
        <v>422</v>
      </c>
      <c r="F320" s="239" t="s">
        <v>423</v>
      </c>
      <c r="G320" s="240"/>
      <c r="H320" s="240"/>
      <c r="I320" s="240"/>
      <c r="J320" s="141" t="s">
        <v>223</v>
      </c>
      <c r="K320" s="142">
        <v>5.444</v>
      </c>
      <c r="L320" s="241">
        <v>0</v>
      </c>
      <c r="M320" s="240"/>
      <c r="N320" s="242">
        <f>ROUND($L$320*$K$320,3)</f>
        <v>0</v>
      </c>
      <c r="O320" s="240"/>
      <c r="P320" s="240"/>
      <c r="Q320" s="240"/>
      <c r="R320" s="25"/>
      <c r="T320" s="144"/>
      <c r="U320" s="31" t="s">
        <v>40</v>
      </c>
      <c r="V320" s="24"/>
      <c r="W320" s="145">
        <f>$V$320*$K$320</f>
        <v>0</v>
      </c>
      <c r="X320" s="145">
        <v>0</v>
      </c>
      <c r="Y320" s="145">
        <f>$X$320*$K$320</f>
        <v>0</v>
      </c>
      <c r="Z320" s="145">
        <v>0</v>
      </c>
      <c r="AA320" s="146">
        <f>$Z$320*$K$320</f>
        <v>0</v>
      </c>
      <c r="AR320" s="6" t="s">
        <v>236</v>
      </c>
      <c r="AT320" s="6" t="s">
        <v>145</v>
      </c>
      <c r="AU320" s="6" t="s">
        <v>122</v>
      </c>
      <c r="AY320" s="6" t="s">
        <v>144</v>
      </c>
      <c r="BE320" s="88">
        <f>IF($U$320="základná",$N$320,0)</f>
        <v>0</v>
      </c>
      <c r="BF320" s="88">
        <f>IF($U$320="znížená",$N$320,0)</f>
        <v>0</v>
      </c>
      <c r="BG320" s="88">
        <f>IF($U$320="zákl. prenesená",$N$320,0)</f>
        <v>0</v>
      </c>
      <c r="BH320" s="88">
        <f>IF($U$320="zníž. prenesená",$N$320,0)</f>
        <v>0</v>
      </c>
      <c r="BI320" s="88">
        <f>IF($U$320="nulová",$N$320,0)</f>
        <v>0</v>
      </c>
      <c r="BJ320" s="6" t="s">
        <v>122</v>
      </c>
      <c r="BK320" s="147">
        <f>ROUND($L$320*$K$320,3)</f>
        <v>0</v>
      </c>
      <c r="BL320" s="6" t="s">
        <v>236</v>
      </c>
      <c r="BM320" s="6" t="s">
        <v>424</v>
      </c>
    </row>
    <row r="321" spans="2:63" s="128" customFormat="1" ht="30.75" customHeight="1">
      <c r="B321" s="129"/>
      <c r="C321" s="130"/>
      <c r="D321" s="138" t="s">
        <v>106</v>
      </c>
      <c r="E321" s="138"/>
      <c r="F321" s="138"/>
      <c r="G321" s="138"/>
      <c r="H321" s="138"/>
      <c r="I321" s="138"/>
      <c r="J321" s="138"/>
      <c r="K321" s="138"/>
      <c r="L321" s="138"/>
      <c r="M321" s="138"/>
      <c r="N321" s="259">
        <f>$BK$321</f>
        <v>0</v>
      </c>
      <c r="O321" s="258"/>
      <c r="P321" s="258"/>
      <c r="Q321" s="258"/>
      <c r="R321" s="132"/>
      <c r="T321" s="133"/>
      <c r="U321" s="130"/>
      <c r="V321" s="130"/>
      <c r="W321" s="134">
        <f>$W$322</f>
        <v>0</v>
      </c>
      <c r="X321" s="130"/>
      <c r="Y321" s="134">
        <f>$Y$322</f>
        <v>0.06895</v>
      </c>
      <c r="Z321" s="130"/>
      <c r="AA321" s="135">
        <f>$AA$322</f>
        <v>0</v>
      </c>
      <c r="AR321" s="136" t="s">
        <v>122</v>
      </c>
      <c r="AT321" s="136" t="s">
        <v>72</v>
      </c>
      <c r="AU321" s="136" t="s">
        <v>77</v>
      </c>
      <c r="AY321" s="136" t="s">
        <v>144</v>
      </c>
      <c r="BK321" s="137">
        <f>$BK$322</f>
        <v>0</v>
      </c>
    </row>
    <row r="322" spans="2:65" s="6" customFormat="1" ht="27" customHeight="1">
      <c r="B322" s="23"/>
      <c r="C322" s="139" t="s">
        <v>425</v>
      </c>
      <c r="D322" s="139" t="s">
        <v>145</v>
      </c>
      <c r="E322" s="140" t="s">
        <v>426</v>
      </c>
      <c r="F322" s="239" t="s">
        <v>427</v>
      </c>
      <c r="G322" s="240"/>
      <c r="H322" s="240"/>
      <c r="I322" s="240"/>
      <c r="J322" s="141" t="s">
        <v>428</v>
      </c>
      <c r="K322" s="142">
        <v>1</v>
      </c>
      <c r="L322" s="241">
        <v>0</v>
      </c>
      <c r="M322" s="240"/>
      <c r="N322" s="242">
        <f>ROUND($L$322*$K$322,3)</f>
        <v>0</v>
      </c>
      <c r="O322" s="240"/>
      <c r="P322" s="240"/>
      <c r="Q322" s="240"/>
      <c r="R322" s="25"/>
      <c r="T322" s="144"/>
      <c r="U322" s="31" t="s">
        <v>40</v>
      </c>
      <c r="V322" s="24"/>
      <c r="W322" s="145">
        <f>$V$322*$K$322</f>
        <v>0</v>
      </c>
      <c r="X322" s="145">
        <v>0.06895</v>
      </c>
      <c r="Y322" s="145">
        <f>$X$322*$K$322</f>
        <v>0.06895</v>
      </c>
      <c r="Z322" s="145">
        <v>0</v>
      </c>
      <c r="AA322" s="146">
        <f>$Z$322*$K$322</f>
        <v>0</v>
      </c>
      <c r="AR322" s="6" t="s">
        <v>236</v>
      </c>
      <c r="AT322" s="6" t="s">
        <v>145</v>
      </c>
      <c r="AU322" s="6" t="s">
        <v>122</v>
      </c>
      <c r="AY322" s="6" t="s">
        <v>144</v>
      </c>
      <c r="BE322" s="88">
        <f>IF($U$322="základná",$N$322,0)</f>
        <v>0</v>
      </c>
      <c r="BF322" s="88">
        <f>IF($U$322="znížená",$N$322,0)</f>
        <v>0</v>
      </c>
      <c r="BG322" s="88">
        <f>IF($U$322="zákl. prenesená",$N$322,0)</f>
        <v>0</v>
      </c>
      <c r="BH322" s="88">
        <f>IF($U$322="zníž. prenesená",$N$322,0)</f>
        <v>0</v>
      </c>
      <c r="BI322" s="88">
        <f>IF($U$322="nulová",$N$322,0)</f>
        <v>0</v>
      </c>
      <c r="BJ322" s="6" t="s">
        <v>122</v>
      </c>
      <c r="BK322" s="147">
        <f>ROUND($L$322*$K$322,3)</f>
        <v>0</v>
      </c>
      <c r="BL322" s="6" t="s">
        <v>236</v>
      </c>
      <c r="BM322" s="6" t="s">
        <v>429</v>
      </c>
    </row>
    <row r="323" spans="2:63" s="128" customFormat="1" ht="30.75" customHeight="1">
      <c r="B323" s="129"/>
      <c r="C323" s="130"/>
      <c r="D323" s="138" t="s">
        <v>107</v>
      </c>
      <c r="E323" s="138"/>
      <c r="F323" s="138"/>
      <c r="G323" s="138"/>
      <c r="H323" s="138"/>
      <c r="I323" s="138"/>
      <c r="J323" s="138"/>
      <c r="K323" s="138"/>
      <c r="L323" s="138"/>
      <c r="M323" s="138"/>
      <c r="N323" s="259">
        <f>$BK$323</f>
        <v>0</v>
      </c>
      <c r="O323" s="258"/>
      <c r="P323" s="258"/>
      <c r="Q323" s="258"/>
      <c r="R323" s="132"/>
      <c r="T323" s="133"/>
      <c r="U323" s="130"/>
      <c r="V323" s="130"/>
      <c r="W323" s="134">
        <f>SUM($W$324:$W$388)</f>
        <v>0</v>
      </c>
      <c r="X323" s="130"/>
      <c r="Y323" s="134">
        <f>SUM($Y$324:$Y$388)</f>
        <v>32.2747356</v>
      </c>
      <c r="Z323" s="130"/>
      <c r="AA323" s="135">
        <f>SUM($AA$324:$AA$388)</f>
        <v>16.537370000000003</v>
      </c>
      <c r="AR323" s="136" t="s">
        <v>122</v>
      </c>
      <c r="AT323" s="136" t="s">
        <v>72</v>
      </c>
      <c r="AU323" s="136" t="s">
        <v>77</v>
      </c>
      <c r="AY323" s="136" t="s">
        <v>144</v>
      </c>
      <c r="BK323" s="137">
        <f>SUM($BK$324:$BK$388)</f>
        <v>0</v>
      </c>
    </row>
    <row r="324" spans="2:65" s="6" customFormat="1" ht="27" customHeight="1">
      <c r="B324" s="23"/>
      <c r="C324" s="139" t="s">
        <v>430</v>
      </c>
      <c r="D324" s="139" t="s">
        <v>145</v>
      </c>
      <c r="E324" s="140" t="s">
        <v>431</v>
      </c>
      <c r="F324" s="239" t="s">
        <v>432</v>
      </c>
      <c r="G324" s="240"/>
      <c r="H324" s="240"/>
      <c r="I324" s="240"/>
      <c r="J324" s="141" t="s">
        <v>195</v>
      </c>
      <c r="K324" s="142">
        <v>45</v>
      </c>
      <c r="L324" s="241">
        <v>0</v>
      </c>
      <c r="M324" s="240"/>
      <c r="N324" s="242">
        <f>ROUND($L$324*$K$324,3)</f>
        <v>0</v>
      </c>
      <c r="O324" s="240"/>
      <c r="P324" s="240"/>
      <c r="Q324" s="240"/>
      <c r="R324" s="25"/>
      <c r="T324" s="144"/>
      <c r="U324" s="31" t="s">
        <v>40</v>
      </c>
      <c r="V324" s="24"/>
      <c r="W324" s="145">
        <f>$V$324*$K$324</f>
        <v>0</v>
      </c>
      <c r="X324" s="145">
        <v>0.00021</v>
      </c>
      <c r="Y324" s="145">
        <f>$X$324*$K$324</f>
        <v>0.00945</v>
      </c>
      <c r="Z324" s="145">
        <v>0</v>
      </c>
      <c r="AA324" s="146">
        <f>$Z$324*$K$324</f>
        <v>0</v>
      </c>
      <c r="AR324" s="6" t="s">
        <v>236</v>
      </c>
      <c r="AT324" s="6" t="s">
        <v>145</v>
      </c>
      <c r="AU324" s="6" t="s">
        <v>122</v>
      </c>
      <c r="AY324" s="6" t="s">
        <v>144</v>
      </c>
      <c r="BE324" s="88">
        <f>IF($U$324="základná",$N$324,0)</f>
        <v>0</v>
      </c>
      <c r="BF324" s="88">
        <f>IF($U$324="znížená",$N$324,0)</f>
        <v>0</v>
      </c>
      <c r="BG324" s="88">
        <f>IF($U$324="zákl. prenesená",$N$324,0)</f>
        <v>0</v>
      </c>
      <c r="BH324" s="88">
        <f>IF($U$324="zníž. prenesená",$N$324,0)</f>
        <v>0</v>
      </c>
      <c r="BI324" s="88">
        <f>IF($U$324="nulová",$N$324,0)</f>
        <v>0</v>
      </c>
      <c r="BJ324" s="6" t="s">
        <v>122</v>
      </c>
      <c r="BK324" s="147">
        <f>ROUND($L$324*$K$324,3)</f>
        <v>0</v>
      </c>
      <c r="BL324" s="6" t="s">
        <v>236</v>
      </c>
      <c r="BM324" s="6" t="s">
        <v>433</v>
      </c>
    </row>
    <row r="325" spans="2:51" s="6" customFormat="1" ht="18.75" customHeight="1">
      <c r="B325" s="148"/>
      <c r="C325" s="149"/>
      <c r="D325" s="149"/>
      <c r="E325" s="149"/>
      <c r="F325" s="243" t="s">
        <v>434</v>
      </c>
      <c r="G325" s="244"/>
      <c r="H325" s="244"/>
      <c r="I325" s="244"/>
      <c r="J325" s="149"/>
      <c r="K325" s="149"/>
      <c r="L325" s="149"/>
      <c r="M325" s="149"/>
      <c r="N325" s="149"/>
      <c r="O325" s="149"/>
      <c r="P325" s="149"/>
      <c r="Q325" s="149"/>
      <c r="R325" s="150"/>
      <c r="T325" s="151"/>
      <c r="U325" s="149"/>
      <c r="V325" s="149"/>
      <c r="W325" s="149"/>
      <c r="X325" s="149"/>
      <c r="Y325" s="149"/>
      <c r="Z325" s="149"/>
      <c r="AA325" s="152"/>
      <c r="AT325" s="153" t="s">
        <v>152</v>
      </c>
      <c r="AU325" s="153" t="s">
        <v>122</v>
      </c>
      <c r="AV325" s="153" t="s">
        <v>77</v>
      </c>
      <c r="AW325" s="153" t="s">
        <v>95</v>
      </c>
      <c r="AX325" s="153" t="s">
        <v>73</v>
      </c>
      <c r="AY325" s="153" t="s">
        <v>144</v>
      </c>
    </row>
    <row r="326" spans="2:51" s="6" customFormat="1" ht="18.75" customHeight="1">
      <c r="B326" s="154"/>
      <c r="C326" s="155"/>
      <c r="D326" s="155"/>
      <c r="E326" s="155"/>
      <c r="F326" s="245" t="s">
        <v>435</v>
      </c>
      <c r="G326" s="246"/>
      <c r="H326" s="246"/>
      <c r="I326" s="246"/>
      <c r="J326" s="155"/>
      <c r="K326" s="156">
        <v>45</v>
      </c>
      <c r="L326" s="155"/>
      <c r="M326" s="155"/>
      <c r="N326" s="155"/>
      <c r="O326" s="155"/>
      <c r="P326" s="155"/>
      <c r="Q326" s="155"/>
      <c r="R326" s="157"/>
      <c r="T326" s="158"/>
      <c r="U326" s="155"/>
      <c r="V326" s="155"/>
      <c r="W326" s="155"/>
      <c r="X326" s="155"/>
      <c r="Y326" s="155"/>
      <c r="Z326" s="155"/>
      <c r="AA326" s="159"/>
      <c r="AT326" s="160" t="s">
        <v>152</v>
      </c>
      <c r="AU326" s="160" t="s">
        <v>122</v>
      </c>
      <c r="AV326" s="160" t="s">
        <v>122</v>
      </c>
      <c r="AW326" s="160" t="s">
        <v>95</v>
      </c>
      <c r="AX326" s="160" t="s">
        <v>77</v>
      </c>
      <c r="AY326" s="160" t="s">
        <v>144</v>
      </c>
    </row>
    <row r="327" spans="2:65" s="6" customFormat="1" ht="27" customHeight="1">
      <c r="B327" s="23"/>
      <c r="C327" s="168" t="s">
        <v>436</v>
      </c>
      <c r="D327" s="168" t="s">
        <v>232</v>
      </c>
      <c r="E327" s="169" t="s">
        <v>437</v>
      </c>
      <c r="F327" s="249" t="s">
        <v>438</v>
      </c>
      <c r="G327" s="250"/>
      <c r="H327" s="250"/>
      <c r="I327" s="250"/>
      <c r="J327" s="170" t="s">
        <v>195</v>
      </c>
      <c r="K327" s="171">
        <v>45</v>
      </c>
      <c r="L327" s="251">
        <v>0</v>
      </c>
      <c r="M327" s="250"/>
      <c r="N327" s="252">
        <f>ROUND($L$327*$K$327,3)</f>
        <v>0</v>
      </c>
      <c r="O327" s="240"/>
      <c r="P327" s="240"/>
      <c r="Q327" s="240"/>
      <c r="R327" s="25"/>
      <c r="T327" s="144"/>
      <c r="U327" s="31" t="s">
        <v>40</v>
      </c>
      <c r="V327" s="24"/>
      <c r="W327" s="145">
        <f>$V$327*$K$327</f>
        <v>0</v>
      </c>
      <c r="X327" s="145">
        <v>0.001</v>
      </c>
      <c r="Y327" s="145">
        <f>$X$327*$K$327</f>
        <v>0.045</v>
      </c>
      <c r="Z327" s="145">
        <v>0</v>
      </c>
      <c r="AA327" s="146">
        <f>$Z$327*$K$327</f>
        <v>0</v>
      </c>
      <c r="AR327" s="6" t="s">
        <v>330</v>
      </c>
      <c r="AT327" s="6" t="s">
        <v>232</v>
      </c>
      <c r="AU327" s="6" t="s">
        <v>122</v>
      </c>
      <c r="AY327" s="6" t="s">
        <v>144</v>
      </c>
      <c r="BE327" s="88">
        <f>IF($U$327="základná",$N$327,0)</f>
        <v>0</v>
      </c>
      <c r="BF327" s="88">
        <f>IF($U$327="znížená",$N$327,0)</f>
        <v>0</v>
      </c>
      <c r="BG327" s="88">
        <f>IF($U$327="zákl. prenesená",$N$327,0)</f>
        <v>0</v>
      </c>
      <c r="BH327" s="88">
        <f>IF($U$327="zníž. prenesená",$N$327,0)</f>
        <v>0</v>
      </c>
      <c r="BI327" s="88">
        <f>IF($U$327="nulová",$N$327,0)</f>
        <v>0</v>
      </c>
      <c r="BJ327" s="6" t="s">
        <v>122</v>
      </c>
      <c r="BK327" s="147">
        <f>ROUND($L$327*$K$327,3)</f>
        <v>0</v>
      </c>
      <c r="BL327" s="6" t="s">
        <v>236</v>
      </c>
      <c r="BM327" s="6" t="s">
        <v>439</v>
      </c>
    </row>
    <row r="328" spans="2:65" s="6" customFormat="1" ht="39" customHeight="1">
      <c r="B328" s="23"/>
      <c r="C328" s="139" t="s">
        <v>440</v>
      </c>
      <c r="D328" s="139" t="s">
        <v>145</v>
      </c>
      <c r="E328" s="140" t="s">
        <v>441</v>
      </c>
      <c r="F328" s="239" t="s">
        <v>442</v>
      </c>
      <c r="G328" s="240"/>
      <c r="H328" s="240"/>
      <c r="I328" s="240"/>
      <c r="J328" s="141" t="s">
        <v>273</v>
      </c>
      <c r="K328" s="142">
        <v>14.96</v>
      </c>
      <c r="L328" s="241">
        <v>0</v>
      </c>
      <c r="M328" s="240"/>
      <c r="N328" s="242">
        <f>ROUND($L$328*$K$328,3)</f>
        <v>0</v>
      </c>
      <c r="O328" s="240"/>
      <c r="P328" s="240"/>
      <c r="Q328" s="240"/>
      <c r="R328" s="25"/>
      <c r="T328" s="144"/>
      <c r="U328" s="31" t="s">
        <v>40</v>
      </c>
      <c r="V328" s="24"/>
      <c r="W328" s="145">
        <f>$V$328*$K$328</f>
        <v>0</v>
      </c>
      <c r="X328" s="145">
        <v>0</v>
      </c>
      <c r="Y328" s="145">
        <f>$X$328*$K$328</f>
        <v>0</v>
      </c>
      <c r="Z328" s="145">
        <v>0.008</v>
      </c>
      <c r="AA328" s="146">
        <f>$Z$328*$K$328</f>
        <v>0.11968000000000001</v>
      </c>
      <c r="AR328" s="6" t="s">
        <v>236</v>
      </c>
      <c r="AT328" s="6" t="s">
        <v>145</v>
      </c>
      <c r="AU328" s="6" t="s">
        <v>122</v>
      </c>
      <c r="AY328" s="6" t="s">
        <v>144</v>
      </c>
      <c r="BE328" s="88">
        <f>IF($U$328="základná",$N$328,0)</f>
        <v>0</v>
      </c>
      <c r="BF328" s="88">
        <f>IF($U$328="znížená",$N$328,0)</f>
        <v>0</v>
      </c>
      <c r="BG328" s="88">
        <f>IF($U$328="zákl. prenesená",$N$328,0)</f>
        <v>0</v>
      </c>
      <c r="BH328" s="88">
        <f>IF($U$328="zníž. prenesená",$N$328,0)</f>
        <v>0</v>
      </c>
      <c r="BI328" s="88">
        <f>IF($U$328="nulová",$N$328,0)</f>
        <v>0</v>
      </c>
      <c r="BJ328" s="6" t="s">
        <v>122</v>
      </c>
      <c r="BK328" s="147">
        <f>ROUND($L$328*$K$328,3)</f>
        <v>0</v>
      </c>
      <c r="BL328" s="6" t="s">
        <v>236</v>
      </c>
      <c r="BM328" s="6" t="s">
        <v>443</v>
      </c>
    </row>
    <row r="329" spans="2:51" s="6" customFormat="1" ht="18.75" customHeight="1">
      <c r="B329" s="148"/>
      <c r="C329" s="149"/>
      <c r="D329" s="149"/>
      <c r="E329" s="149"/>
      <c r="F329" s="243" t="s">
        <v>444</v>
      </c>
      <c r="G329" s="244"/>
      <c r="H329" s="244"/>
      <c r="I329" s="244"/>
      <c r="J329" s="149"/>
      <c r="K329" s="149"/>
      <c r="L329" s="149"/>
      <c r="M329" s="149"/>
      <c r="N329" s="149"/>
      <c r="O329" s="149"/>
      <c r="P329" s="149"/>
      <c r="Q329" s="149"/>
      <c r="R329" s="150"/>
      <c r="T329" s="151"/>
      <c r="U329" s="149"/>
      <c r="V329" s="149"/>
      <c r="W329" s="149"/>
      <c r="X329" s="149"/>
      <c r="Y329" s="149"/>
      <c r="Z329" s="149"/>
      <c r="AA329" s="152"/>
      <c r="AT329" s="153" t="s">
        <v>152</v>
      </c>
      <c r="AU329" s="153" t="s">
        <v>122</v>
      </c>
      <c r="AV329" s="153" t="s">
        <v>77</v>
      </c>
      <c r="AW329" s="153" t="s">
        <v>95</v>
      </c>
      <c r="AX329" s="153" t="s">
        <v>73</v>
      </c>
      <c r="AY329" s="153" t="s">
        <v>144</v>
      </c>
    </row>
    <row r="330" spans="2:51" s="6" customFormat="1" ht="18.75" customHeight="1">
      <c r="B330" s="154"/>
      <c r="C330" s="155"/>
      <c r="D330" s="155"/>
      <c r="E330" s="155"/>
      <c r="F330" s="245" t="s">
        <v>445</v>
      </c>
      <c r="G330" s="246"/>
      <c r="H330" s="246"/>
      <c r="I330" s="246"/>
      <c r="J330" s="155"/>
      <c r="K330" s="156">
        <v>14.96</v>
      </c>
      <c r="L330" s="155"/>
      <c r="M330" s="155"/>
      <c r="N330" s="155"/>
      <c r="O330" s="155"/>
      <c r="P330" s="155"/>
      <c r="Q330" s="155"/>
      <c r="R330" s="157"/>
      <c r="T330" s="158"/>
      <c r="U330" s="155"/>
      <c r="V330" s="155"/>
      <c r="W330" s="155"/>
      <c r="X330" s="155"/>
      <c r="Y330" s="155"/>
      <c r="Z330" s="155"/>
      <c r="AA330" s="159"/>
      <c r="AT330" s="160" t="s">
        <v>152</v>
      </c>
      <c r="AU330" s="160" t="s">
        <v>122</v>
      </c>
      <c r="AV330" s="160" t="s">
        <v>122</v>
      </c>
      <c r="AW330" s="160" t="s">
        <v>95</v>
      </c>
      <c r="AX330" s="160" t="s">
        <v>77</v>
      </c>
      <c r="AY330" s="160" t="s">
        <v>144</v>
      </c>
    </row>
    <row r="331" spans="2:65" s="6" customFormat="1" ht="39" customHeight="1">
      <c r="B331" s="23"/>
      <c r="C331" s="139" t="s">
        <v>446</v>
      </c>
      <c r="D331" s="139" t="s">
        <v>145</v>
      </c>
      <c r="E331" s="140" t="s">
        <v>447</v>
      </c>
      <c r="F331" s="239" t="s">
        <v>448</v>
      </c>
      <c r="G331" s="240"/>
      <c r="H331" s="240"/>
      <c r="I331" s="240"/>
      <c r="J331" s="141" t="s">
        <v>273</v>
      </c>
      <c r="K331" s="142">
        <v>529.96</v>
      </c>
      <c r="L331" s="241">
        <v>0</v>
      </c>
      <c r="M331" s="240"/>
      <c r="N331" s="242">
        <f>ROUND($L$331*$K$331,3)</f>
        <v>0</v>
      </c>
      <c r="O331" s="240"/>
      <c r="P331" s="240"/>
      <c r="Q331" s="240"/>
      <c r="R331" s="25"/>
      <c r="T331" s="144"/>
      <c r="U331" s="31" t="s">
        <v>40</v>
      </c>
      <c r="V331" s="24"/>
      <c r="W331" s="145">
        <f>$V$331*$K$331</f>
        <v>0</v>
      </c>
      <c r="X331" s="145">
        <v>0</v>
      </c>
      <c r="Y331" s="145">
        <f>$X$331*$K$331</f>
        <v>0</v>
      </c>
      <c r="Z331" s="145">
        <v>0.014</v>
      </c>
      <c r="AA331" s="146">
        <f>$Z$331*$K$331</f>
        <v>7.419440000000001</v>
      </c>
      <c r="AR331" s="6" t="s">
        <v>236</v>
      </c>
      <c r="AT331" s="6" t="s">
        <v>145</v>
      </c>
      <c r="AU331" s="6" t="s">
        <v>122</v>
      </c>
      <c r="AY331" s="6" t="s">
        <v>144</v>
      </c>
      <c r="BE331" s="88">
        <f>IF($U$331="základná",$N$331,0)</f>
        <v>0</v>
      </c>
      <c r="BF331" s="88">
        <f>IF($U$331="znížená",$N$331,0)</f>
        <v>0</v>
      </c>
      <c r="BG331" s="88">
        <f>IF($U$331="zákl. prenesená",$N$331,0)</f>
        <v>0</v>
      </c>
      <c r="BH331" s="88">
        <f>IF($U$331="zníž. prenesená",$N$331,0)</f>
        <v>0</v>
      </c>
      <c r="BI331" s="88">
        <f>IF($U$331="nulová",$N$331,0)</f>
        <v>0</v>
      </c>
      <c r="BJ331" s="6" t="s">
        <v>122</v>
      </c>
      <c r="BK331" s="147">
        <f>ROUND($L$331*$K$331,3)</f>
        <v>0</v>
      </c>
      <c r="BL331" s="6" t="s">
        <v>236</v>
      </c>
      <c r="BM331" s="6" t="s">
        <v>449</v>
      </c>
    </row>
    <row r="332" spans="2:51" s="6" customFormat="1" ht="18.75" customHeight="1">
      <c r="B332" s="148"/>
      <c r="C332" s="149"/>
      <c r="D332" s="149"/>
      <c r="E332" s="149"/>
      <c r="F332" s="243" t="s">
        <v>450</v>
      </c>
      <c r="G332" s="244"/>
      <c r="H332" s="244"/>
      <c r="I332" s="244"/>
      <c r="J332" s="149"/>
      <c r="K332" s="149"/>
      <c r="L332" s="149"/>
      <c r="M332" s="149"/>
      <c r="N332" s="149"/>
      <c r="O332" s="149"/>
      <c r="P332" s="149"/>
      <c r="Q332" s="149"/>
      <c r="R332" s="150"/>
      <c r="T332" s="151"/>
      <c r="U332" s="149"/>
      <c r="V332" s="149"/>
      <c r="W332" s="149"/>
      <c r="X332" s="149"/>
      <c r="Y332" s="149"/>
      <c r="Z332" s="149"/>
      <c r="AA332" s="152"/>
      <c r="AT332" s="153" t="s">
        <v>152</v>
      </c>
      <c r="AU332" s="153" t="s">
        <v>122</v>
      </c>
      <c r="AV332" s="153" t="s">
        <v>77</v>
      </c>
      <c r="AW332" s="153" t="s">
        <v>95</v>
      </c>
      <c r="AX332" s="153" t="s">
        <v>73</v>
      </c>
      <c r="AY332" s="153" t="s">
        <v>144</v>
      </c>
    </row>
    <row r="333" spans="2:51" s="6" customFormat="1" ht="18.75" customHeight="1">
      <c r="B333" s="154"/>
      <c r="C333" s="155"/>
      <c r="D333" s="155"/>
      <c r="E333" s="155"/>
      <c r="F333" s="245" t="s">
        <v>451</v>
      </c>
      <c r="G333" s="246"/>
      <c r="H333" s="246"/>
      <c r="I333" s="246"/>
      <c r="J333" s="155"/>
      <c r="K333" s="156">
        <v>260</v>
      </c>
      <c r="L333" s="155"/>
      <c r="M333" s="155"/>
      <c r="N333" s="155"/>
      <c r="O333" s="155"/>
      <c r="P333" s="155"/>
      <c r="Q333" s="155"/>
      <c r="R333" s="157"/>
      <c r="T333" s="158"/>
      <c r="U333" s="155"/>
      <c r="V333" s="155"/>
      <c r="W333" s="155"/>
      <c r="X333" s="155"/>
      <c r="Y333" s="155"/>
      <c r="Z333" s="155"/>
      <c r="AA333" s="159"/>
      <c r="AT333" s="160" t="s">
        <v>152</v>
      </c>
      <c r="AU333" s="160" t="s">
        <v>122</v>
      </c>
      <c r="AV333" s="160" t="s">
        <v>122</v>
      </c>
      <c r="AW333" s="160" t="s">
        <v>95</v>
      </c>
      <c r="AX333" s="160" t="s">
        <v>73</v>
      </c>
      <c r="AY333" s="160" t="s">
        <v>144</v>
      </c>
    </row>
    <row r="334" spans="2:51" s="6" customFormat="1" ht="18.75" customHeight="1">
      <c r="B334" s="148"/>
      <c r="C334" s="149"/>
      <c r="D334" s="149"/>
      <c r="E334" s="149"/>
      <c r="F334" s="243" t="s">
        <v>452</v>
      </c>
      <c r="G334" s="244"/>
      <c r="H334" s="244"/>
      <c r="I334" s="244"/>
      <c r="J334" s="149"/>
      <c r="K334" s="149"/>
      <c r="L334" s="149"/>
      <c r="M334" s="149"/>
      <c r="N334" s="149"/>
      <c r="O334" s="149"/>
      <c r="P334" s="149"/>
      <c r="Q334" s="149"/>
      <c r="R334" s="150"/>
      <c r="T334" s="151"/>
      <c r="U334" s="149"/>
      <c r="V334" s="149"/>
      <c r="W334" s="149"/>
      <c r="X334" s="149"/>
      <c r="Y334" s="149"/>
      <c r="Z334" s="149"/>
      <c r="AA334" s="152"/>
      <c r="AT334" s="153" t="s">
        <v>152</v>
      </c>
      <c r="AU334" s="153" t="s">
        <v>122</v>
      </c>
      <c r="AV334" s="153" t="s">
        <v>77</v>
      </c>
      <c r="AW334" s="153" t="s">
        <v>95</v>
      </c>
      <c r="AX334" s="153" t="s">
        <v>73</v>
      </c>
      <c r="AY334" s="153" t="s">
        <v>144</v>
      </c>
    </row>
    <row r="335" spans="2:51" s="6" customFormat="1" ht="18.75" customHeight="1">
      <c r="B335" s="154"/>
      <c r="C335" s="155"/>
      <c r="D335" s="155"/>
      <c r="E335" s="155"/>
      <c r="F335" s="245" t="s">
        <v>453</v>
      </c>
      <c r="G335" s="246"/>
      <c r="H335" s="246"/>
      <c r="I335" s="246"/>
      <c r="J335" s="155"/>
      <c r="K335" s="156">
        <v>234</v>
      </c>
      <c r="L335" s="155"/>
      <c r="M335" s="155"/>
      <c r="N335" s="155"/>
      <c r="O335" s="155"/>
      <c r="P335" s="155"/>
      <c r="Q335" s="155"/>
      <c r="R335" s="157"/>
      <c r="T335" s="158"/>
      <c r="U335" s="155"/>
      <c r="V335" s="155"/>
      <c r="W335" s="155"/>
      <c r="X335" s="155"/>
      <c r="Y335" s="155"/>
      <c r="Z335" s="155"/>
      <c r="AA335" s="159"/>
      <c r="AT335" s="160" t="s">
        <v>152</v>
      </c>
      <c r="AU335" s="160" t="s">
        <v>122</v>
      </c>
      <c r="AV335" s="160" t="s">
        <v>122</v>
      </c>
      <c r="AW335" s="160" t="s">
        <v>95</v>
      </c>
      <c r="AX335" s="160" t="s">
        <v>73</v>
      </c>
      <c r="AY335" s="160" t="s">
        <v>144</v>
      </c>
    </row>
    <row r="336" spans="2:51" s="6" customFormat="1" ht="18.75" customHeight="1">
      <c r="B336" s="148"/>
      <c r="C336" s="149"/>
      <c r="D336" s="149"/>
      <c r="E336" s="149"/>
      <c r="F336" s="243" t="s">
        <v>454</v>
      </c>
      <c r="G336" s="244"/>
      <c r="H336" s="244"/>
      <c r="I336" s="244"/>
      <c r="J336" s="149"/>
      <c r="K336" s="149"/>
      <c r="L336" s="149"/>
      <c r="M336" s="149"/>
      <c r="N336" s="149"/>
      <c r="O336" s="149"/>
      <c r="P336" s="149"/>
      <c r="Q336" s="149"/>
      <c r="R336" s="150"/>
      <c r="T336" s="151"/>
      <c r="U336" s="149"/>
      <c r="V336" s="149"/>
      <c r="W336" s="149"/>
      <c r="X336" s="149"/>
      <c r="Y336" s="149"/>
      <c r="Z336" s="149"/>
      <c r="AA336" s="152"/>
      <c r="AT336" s="153" t="s">
        <v>152</v>
      </c>
      <c r="AU336" s="153" t="s">
        <v>122</v>
      </c>
      <c r="AV336" s="153" t="s">
        <v>77</v>
      </c>
      <c r="AW336" s="153" t="s">
        <v>95</v>
      </c>
      <c r="AX336" s="153" t="s">
        <v>73</v>
      </c>
      <c r="AY336" s="153" t="s">
        <v>144</v>
      </c>
    </row>
    <row r="337" spans="2:51" s="6" customFormat="1" ht="18.75" customHeight="1">
      <c r="B337" s="154"/>
      <c r="C337" s="155"/>
      <c r="D337" s="155"/>
      <c r="E337" s="155"/>
      <c r="F337" s="245" t="s">
        <v>455</v>
      </c>
      <c r="G337" s="246"/>
      <c r="H337" s="246"/>
      <c r="I337" s="246"/>
      <c r="J337" s="155"/>
      <c r="K337" s="156">
        <v>35.96</v>
      </c>
      <c r="L337" s="155"/>
      <c r="M337" s="155"/>
      <c r="N337" s="155"/>
      <c r="O337" s="155"/>
      <c r="P337" s="155"/>
      <c r="Q337" s="155"/>
      <c r="R337" s="157"/>
      <c r="T337" s="158"/>
      <c r="U337" s="155"/>
      <c r="V337" s="155"/>
      <c r="W337" s="155"/>
      <c r="X337" s="155"/>
      <c r="Y337" s="155"/>
      <c r="Z337" s="155"/>
      <c r="AA337" s="159"/>
      <c r="AT337" s="160" t="s">
        <v>152</v>
      </c>
      <c r="AU337" s="160" t="s">
        <v>122</v>
      </c>
      <c r="AV337" s="160" t="s">
        <v>122</v>
      </c>
      <c r="AW337" s="160" t="s">
        <v>95</v>
      </c>
      <c r="AX337" s="160" t="s">
        <v>73</v>
      </c>
      <c r="AY337" s="160" t="s">
        <v>144</v>
      </c>
    </row>
    <row r="338" spans="2:51" s="6" customFormat="1" ht="18.75" customHeight="1">
      <c r="B338" s="161"/>
      <c r="C338" s="162"/>
      <c r="D338" s="162"/>
      <c r="E338" s="162"/>
      <c r="F338" s="247" t="s">
        <v>191</v>
      </c>
      <c r="G338" s="248"/>
      <c r="H338" s="248"/>
      <c r="I338" s="248"/>
      <c r="J338" s="162"/>
      <c r="K338" s="163">
        <v>529.96</v>
      </c>
      <c r="L338" s="162"/>
      <c r="M338" s="162"/>
      <c r="N338" s="162"/>
      <c r="O338" s="162"/>
      <c r="P338" s="162"/>
      <c r="Q338" s="162"/>
      <c r="R338" s="164"/>
      <c r="T338" s="165"/>
      <c r="U338" s="162"/>
      <c r="V338" s="162"/>
      <c r="W338" s="162"/>
      <c r="X338" s="162"/>
      <c r="Y338" s="162"/>
      <c r="Z338" s="162"/>
      <c r="AA338" s="166"/>
      <c r="AT338" s="167" t="s">
        <v>152</v>
      </c>
      <c r="AU338" s="167" t="s">
        <v>122</v>
      </c>
      <c r="AV338" s="167" t="s">
        <v>149</v>
      </c>
      <c r="AW338" s="167" t="s">
        <v>95</v>
      </c>
      <c r="AX338" s="167" t="s">
        <v>77</v>
      </c>
      <c r="AY338" s="167" t="s">
        <v>144</v>
      </c>
    </row>
    <row r="339" spans="2:65" s="6" customFormat="1" ht="39" customHeight="1">
      <c r="B339" s="23"/>
      <c r="C339" s="139" t="s">
        <v>456</v>
      </c>
      <c r="D339" s="139" t="s">
        <v>145</v>
      </c>
      <c r="E339" s="140" t="s">
        <v>457</v>
      </c>
      <c r="F339" s="239" t="s">
        <v>458</v>
      </c>
      <c r="G339" s="240"/>
      <c r="H339" s="240"/>
      <c r="I339" s="240"/>
      <c r="J339" s="141" t="s">
        <v>273</v>
      </c>
      <c r="K339" s="142">
        <v>160</v>
      </c>
      <c r="L339" s="241">
        <v>0</v>
      </c>
      <c r="M339" s="240"/>
      <c r="N339" s="242">
        <f>ROUND($L$339*$K$339,3)</f>
        <v>0</v>
      </c>
      <c r="O339" s="240"/>
      <c r="P339" s="240"/>
      <c r="Q339" s="240"/>
      <c r="R339" s="25"/>
      <c r="T339" s="144"/>
      <c r="U339" s="31" t="s">
        <v>40</v>
      </c>
      <c r="V339" s="24"/>
      <c r="W339" s="145">
        <f>$V$339*$K$339</f>
        <v>0</v>
      </c>
      <c r="X339" s="145">
        <v>0</v>
      </c>
      <c r="Y339" s="145">
        <f>$X$339*$K$339</f>
        <v>0</v>
      </c>
      <c r="Z339" s="145">
        <v>0.032</v>
      </c>
      <c r="AA339" s="146">
        <f>$Z$339*$K$339</f>
        <v>5.12</v>
      </c>
      <c r="AR339" s="6" t="s">
        <v>236</v>
      </c>
      <c r="AT339" s="6" t="s">
        <v>145</v>
      </c>
      <c r="AU339" s="6" t="s">
        <v>122</v>
      </c>
      <c r="AY339" s="6" t="s">
        <v>144</v>
      </c>
      <c r="BE339" s="88">
        <f>IF($U$339="základná",$N$339,0)</f>
        <v>0</v>
      </c>
      <c r="BF339" s="88">
        <f>IF($U$339="znížená",$N$339,0)</f>
        <v>0</v>
      </c>
      <c r="BG339" s="88">
        <f>IF($U$339="zákl. prenesená",$N$339,0)</f>
        <v>0</v>
      </c>
      <c r="BH339" s="88">
        <f>IF($U$339="zníž. prenesená",$N$339,0)</f>
        <v>0</v>
      </c>
      <c r="BI339" s="88">
        <f>IF($U$339="nulová",$N$339,0)</f>
        <v>0</v>
      </c>
      <c r="BJ339" s="6" t="s">
        <v>122</v>
      </c>
      <c r="BK339" s="147">
        <f>ROUND($L$339*$K$339,3)</f>
        <v>0</v>
      </c>
      <c r="BL339" s="6" t="s">
        <v>236</v>
      </c>
      <c r="BM339" s="6" t="s">
        <v>459</v>
      </c>
    </row>
    <row r="340" spans="2:51" s="6" customFormat="1" ht="18.75" customHeight="1">
      <c r="B340" s="148"/>
      <c r="C340" s="149"/>
      <c r="D340" s="149"/>
      <c r="E340" s="149"/>
      <c r="F340" s="243" t="s">
        <v>460</v>
      </c>
      <c r="G340" s="244"/>
      <c r="H340" s="244"/>
      <c r="I340" s="244"/>
      <c r="J340" s="149"/>
      <c r="K340" s="149"/>
      <c r="L340" s="149"/>
      <c r="M340" s="149"/>
      <c r="N340" s="149"/>
      <c r="O340" s="149"/>
      <c r="P340" s="149"/>
      <c r="Q340" s="149"/>
      <c r="R340" s="150"/>
      <c r="T340" s="151"/>
      <c r="U340" s="149"/>
      <c r="V340" s="149"/>
      <c r="W340" s="149"/>
      <c r="X340" s="149"/>
      <c r="Y340" s="149"/>
      <c r="Z340" s="149"/>
      <c r="AA340" s="152"/>
      <c r="AT340" s="153" t="s">
        <v>152</v>
      </c>
      <c r="AU340" s="153" t="s">
        <v>122</v>
      </c>
      <c r="AV340" s="153" t="s">
        <v>77</v>
      </c>
      <c r="AW340" s="153" t="s">
        <v>95</v>
      </c>
      <c r="AX340" s="153" t="s">
        <v>73</v>
      </c>
      <c r="AY340" s="153" t="s">
        <v>144</v>
      </c>
    </row>
    <row r="341" spans="2:51" s="6" customFormat="1" ht="18.75" customHeight="1">
      <c r="B341" s="154"/>
      <c r="C341" s="155"/>
      <c r="D341" s="155"/>
      <c r="E341" s="155"/>
      <c r="F341" s="245" t="s">
        <v>461</v>
      </c>
      <c r="G341" s="246"/>
      <c r="H341" s="246"/>
      <c r="I341" s="246"/>
      <c r="J341" s="155"/>
      <c r="K341" s="156">
        <v>32.8</v>
      </c>
      <c r="L341" s="155"/>
      <c r="M341" s="155"/>
      <c r="N341" s="155"/>
      <c r="O341" s="155"/>
      <c r="P341" s="155"/>
      <c r="Q341" s="155"/>
      <c r="R341" s="157"/>
      <c r="T341" s="158"/>
      <c r="U341" s="155"/>
      <c r="V341" s="155"/>
      <c r="W341" s="155"/>
      <c r="X341" s="155"/>
      <c r="Y341" s="155"/>
      <c r="Z341" s="155"/>
      <c r="AA341" s="159"/>
      <c r="AT341" s="160" t="s">
        <v>152</v>
      </c>
      <c r="AU341" s="160" t="s">
        <v>122</v>
      </c>
      <c r="AV341" s="160" t="s">
        <v>122</v>
      </c>
      <c r="AW341" s="160" t="s">
        <v>95</v>
      </c>
      <c r="AX341" s="160" t="s">
        <v>73</v>
      </c>
      <c r="AY341" s="160" t="s">
        <v>144</v>
      </c>
    </row>
    <row r="342" spans="2:51" s="6" customFormat="1" ht="18.75" customHeight="1">
      <c r="B342" s="148"/>
      <c r="C342" s="149"/>
      <c r="D342" s="149"/>
      <c r="E342" s="149"/>
      <c r="F342" s="243" t="s">
        <v>462</v>
      </c>
      <c r="G342" s="244"/>
      <c r="H342" s="244"/>
      <c r="I342" s="244"/>
      <c r="J342" s="149"/>
      <c r="K342" s="149"/>
      <c r="L342" s="149"/>
      <c r="M342" s="149"/>
      <c r="N342" s="149"/>
      <c r="O342" s="149"/>
      <c r="P342" s="149"/>
      <c r="Q342" s="149"/>
      <c r="R342" s="150"/>
      <c r="T342" s="151"/>
      <c r="U342" s="149"/>
      <c r="V342" s="149"/>
      <c r="W342" s="149"/>
      <c r="X342" s="149"/>
      <c r="Y342" s="149"/>
      <c r="Z342" s="149"/>
      <c r="AA342" s="152"/>
      <c r="AT342" s="153" t="s">
        <v>152</v>
      </c>
      <c r="AU342" s="153" t="s">
        <v>122</v>
      </c>
      <c r="AV342" s="153" t="s">
        <v>77</v>
      </c>
      <c r="AW342" s="153" t="s">
        <v>95</v>
      </c>
      <c r="AX342" s="153" t="s">
        <v>73</v>
      </c>
      <c r="AY342" s="153" t="s">
        <v>144</v>
      </c>
    </row>
    <row r="343" spans="2:51" s="6" customFormat="1" ht="18.75" customHeight="1">
      <c r="B343" s="154"/>
      <c r="C343" s="155"/>
      <c r="D343" s="155"/>
      <c r="E343" s="155"/>
      <c r="F343" s="245" t="s">
        <v>463</v>
      </c>
      <c r="G343" s="246"/>
      <c r="H343" s="246"/>
      <c r="I343" s="246"/>
      <c r="J343" s="155"/>
      <c r="K343" s="156">
        <v>127.2</v>
      </c>
      <c r="L343" s="155"/>
      <c r="M343" s="155"/>
      <c r="N343" s="155"/>
      <c r="O343" s="155"/>
      <c r="P343" s="155"/>
      <c r="Q343" s="155"/>
      <c r="R343" s="157"/>
      <c r="T343" s="158"/>
      <c r="U343" s="155"/>
      <c r="V343" s="155"/>
      <c r="W343" s="155"/>
      <c r="X343" s="155"/>
      <c r="Y343" s="155"/>
      <c r="Z343" s="155"/>
      <c r="AA343" s="159"/>
      <c r="AT343" s="160" t="s">
        <v>152</v>
      </c>
      <c r="AU343" s="160" t="s">
        <v>122</v>
      </c>
      <c r="AV343" s="160" t="s">
        <v>122</v>
      </c>
      <c r="AW343" s="160" t="s">
        <v>95</v>
      </c>
      <c r="AX343" s="160" t="s">
        <v>73</v>
      </c>
      <c r="AY343" s="160" t="s">
        <v>144</v>
      </c>
    </row>
    <row r="344" spans="2:51" s="6" customFormat="1" ht="18.75" customHeight="1">
      <c r="B344" s="161"/>
      <c r="C344" s="162"/>
      <c r="D344" s="162"/>
      <c r="E344" s="162"/>
      <c r="F344" s="247" t="s">
        <v>191</v>
      </c>
      <c r="G344" s="248"/>
      <c r="H344" s="248"/>
      <c r="I344" s="248"/>
      <c r="J344" s="162"/>
      <c r="K344" s="163">
        <v>160</v>
      </c>
      <c r="L344" s="162"/>
      <c r="M344" s="162"/>
      <c r="N344" s="162"/>
      <c r="O344" s="162"/>
      <c r="P344" s="162"/>
      <c r="Q344" s="162"/>
      <c r="R344" s="164"/>
      <c r="T344" s="165"/>
      <c r="U344" s="162"/>
      <c r="V344" s="162"/>
      <c r="W344" s="162"/>
      <c r="X344" s="162"/>
      <c r="Y344" s="162"/>
      <c r="Z344" s="162"/>
      <c r="AA344" s="166"/>
      <c r="AT344" s="167" t="s">
        <v>152</v>
      </c>
      <c r="AU344" s="167" t="s">
        <v>122</v>
      </c>
      <c r="AV344" s="167" t="s">
        <v>149</v>
      </c>
      <c r="AW344" s="167" t="s">
        <v>95</v>
      </c>
      <c r="AX344" s="167" t="s">
        <v>77</v>
      </c>
      <c r="AY344" s="167" t="s">
        <v>144</v>
      </c>
    </row>
    <row r="345" spans="2:65" s="6" customFormat="1" ht="39" customHeight="1">
      <c r="B345" s="23"/>
      <c r="C345" s="139" t="s">
        <v>464</v>
      </c>
      <c r="D345" s="139" t="s">
        <v>145</v>
      </c>
      <c r="E345" s="140" t="s">
        <v>465</v>
      </c>
      <c r="F345" s="239" t="s">
        <v>466</v>
      </c>
      <c r="G345" s="240"/>
      <c r="H345" s="240"/>
      <c r="I345" s="240"/>
      <c r="J345" s="141" t="s">
        <v>273</v>
      </c>
      <c r="K345" s="142">
        <v>16.4</v>
      </c>
      <c r="L345" s="241">
        <v>0</v>
      </c>
      <c r="M345" s="240"/>
      <c r="N345" s="242">
        <f>ROUND($L$345*$K$345,3)</f>
        <v>0</v>
      </c>
      <c r="O345" s="240"/>
      <c r="P345" s="240"/>
      <c r="Q345" s="240"/>
      <c r="R345" s="25"/>
      <c r="T345" s="144"/>
      <c r="U345" s="31" t="s">
        <v>40</v>
      </c>
      <c r="V345" s="24"/>
      <c r="W345" s="145">
        <f>$V$345*$K$345</f>
        <v>0</v>
      </c>
      <c r="X345" s="145">
        <v>0</v>
      </c>
      <c r="Y345" s="145">
        <f>$X$345*$K$345</f>
        <v>0</v>
      </c>
      <c r="Z345" s="145">
        <v>0.04</v>
      </c>
      <c r="AA345" s="146">
        <f>$Z$345*$K$345</f>
        <v>0.6559999999999999</v>
      </c>
      <c r="AR345" s="6" t="s">
        <v>236</v>
      </c>
      <c r="AT345" s="6" t="s">
        <v>145</v>
      </c>
      <c r="AU345" s="6" t="s">
        <v>122</v>
      </c>
      <c r="AY345" s="6" t="s">
        <v>144</v>
      </c>
      <c r="BE345" s="88">
        <f>IF($U$345="základná",$N$345,0)</f>
        <v>0</v>
      </c>
      <c r="BF345" s="88">
        <f>IF($U$345="znížená",$N$345,0)</f>
        <v>0</v>
      </c>
      <c r="BG345" s="88">
        <f>IF($U$345="zákl. prenesená",$N$345,0)</f>
        <v>0</v>
      </c>
      <c r="BH345" s="88">
        <f>IF($U$345="zníž. prenesená",$N$345,0)</f>
        <v>0</v>
      </c>
      <c r="BI345" s="88">
        <f>IF($U$345="nulová",$N$345,0)</f>
        <v>0</v>
      </c>
      <c r="BJ345" s="6" t="s">
        <v>122</v>
      </c>
      <c r="BK345" s="147">
        <f>ROUND($L$345*$K$345,3)</f>
        <v>0</v>
      </c>
      <c r="BL345" s="6" t="s">
        <v>236</v>
      </c>
      <c r="BM345" s="6" t="s">
        <v>467</v>
      </c>
    </row>
    <row r="346" spans="2:51" s="6" customFormat="1" ht="18.75" customHeight="1">
      <c r="B346" s="148"/>
      <c r="C346" s="149"/>
      <c r="D346" s="149"/>
      <c r="E346" s="149"/>
      <c r="F346" s="243" t="s">
        <v>468</v>
      </c>
      <c r="G346" s="244"/>
      <c r="H346" s="244"/>
      <c r="I346" s="244"/>
      <c r="J346" s="149"/>
      <c r="K346" s="149"/>
      <c r="L346" s="149"/>
      <c r="M346" s="149"/>
      <c r="N346" s="149"/>
      <c r="O346" s="149"/>
      <c r="P346" s="149"/>
      <c r="Q346" s="149"/>
      <c r="R346" s="150"/>
      <c r="T346" s="151"/>
      <c r="U346" s="149"/>
      <c r="V346" s="149"/>
      <c r="W346" s="149"/>
      <c r="X346" s="149"/>
      <c r="Y346" s="149"/>
      <c r="Z346" s="149"/>
      <c r="AA346" s="152"/>
      <c r="AT346" s="153" t="s">
        <v>152</v>
      </c>
      <c r="AU346" s="153" t="s">
        <v>122</v>
      </c>
      <c r="AV346" s="153" t="s">
        <v>77</v>
      </c>
      <c r="AW346" s="153" t="s">
        <v>95</v>
      </c>
      <c r="AX346" s="153" t="s">
        <v>73</v>
      </c>
      <c r="AY346" s="153" t="s">
        <v>144</v>
      </c>
    </row>
    <row r="347" spans="2:51" s="6" customFormat="1" ht="18.75" customHeight="1">
      <c r="B347" s="154"/>
      <c r="C347" s="155"/>
      <c r="D347" s="155"/>
      <c r="E347" s="155"/>
      <c r="F347" s="245" t="s">
        <v>469</v>
      </c>
      <c r="G347" s="246"/>
      <c r="H347" s="246"/>
      <c r="I347" s="246"/>
      <c r="J347" s="155"/>
      <c r="K347" s="156">
        <v>16.4</v>
      </c>
      <c r="L347" s="155"/>
      <c r="M347" s="155"/>
      <c r="N347" s="155"/>
      <c r="O347" s="155"/>
      <c r="P347" s="155"/>
      <c r="Q347" s="155"/>
      <c r="R347" s="157"/>
      <c r="T347" s="158"/>
      <c r="U347" s="155"/>
      <c r="V347" s="155"/>
      <c r="W347" s="155"/>
      <c r="X347" s="155"/>
      <c r="Y347" s="155"/>
      <c r="Z347" s="155"/>
      <c r="AA347" s="159"/>
      <c r="AT347" s="160" t="s">
        <v>152</v>
      </c>
      <c r="AU347" s="160" t="s">
        <v>122</v>
      </c>
      <c r="AV347" s="160" t="s">
        <v>122</v>
      </c>
      <c r="AW347" s="160" t="s">
        <v>95</v>
      </c>
      <c r="AX347" s="160" t="s">
        <v>77</v>
      </c>
      <c r="AY347" s="160" t="s">
        <v>144</v>
      </c>
    </row>
    <row r="348" spans="2:65" s="6" customFormat="1" ht="27" customHeight="1">
      <c r="B348" s="23"/>
      <c r="C348" s="139" t="s">
        <v>470</v>
      </c>
      <c r="D348" s="139" t="s">
        <v>145</v>
      </c>
      <c r="E348" s="140" t="s">
        <v>471</v>
      </c>
      <c r="F348" s="239" t="s">
        <v>472</v>
      </c>
      <c r="G348" s="240"/>
      <c r="H348" s="240"/>
      <c r="I348" s="240"/>
      <c r="J348" s="141" t="s">
        <v>273</v>
      </c>
      <c r="K348" s="142">
        <v>227.82</v>
      </c>
      <c r="L348" s="241">
        <v>0</v>
      </c>
      <c r="M348" s="240"/>
      <c r="N348" s="242">
        <f>ROUND($L$348*$K$348,3)</f>
        <v>0</v>
      </c>
      <c r="O348" s="240"/>
      <c r="P348" s="240"/>
      <c r="Q348" s="240"/>
      <c r="R348" s="25"/>
      <c r="T348" s="144"/>
      <c r="U348" s="31" t="s">
        <v>40</v>
      </c>
      <c r="V348" s="24"/>
      <c r="W348" s="145">
        <f>$V$348*$K$348</f>
        <v>0</v>
      </c>
      <c r="X348" s="145">
        <v>0.00026</v>
      </c>
      <c r="Y348" s="145">
        <f>$X$348*$K$348</f>
        <v>0.05923319999999999</v>
      </c>
      <c r="Z348" s="145">
        <v>0</v>
      </c>
      <c r="AA348" s="146">
        <f>$Z$348*$K$348</f>
        <v>0</v>
      </c>
      <c r="AR348" s="6" t="s">
        <v>236</v>
      </c>
      <c r="AT348" s="6" t="s">
        <v>145</v>
      </c>
      <c r="AU348" s="6" t="s">
        <v>122</v>
      </c>
      <c r="AY348" s="6" t="s">
        <v>144</v>
      </c>
      <c r="BE348" s="88">
        <f>IF($U$348="základná",$N$348,0)</f>
        <v>0</v>
      </c>
      <c r="BF348" s="88">
        <f>IF($U$348="znížená",$N$348,0)</f>
        <v>0</v>
      </c>
      <c r="BG348" s="88">
        <f>IF($U$348="zákl. prenesená",$N$348,0)</f>
        <v>0</v>
      </c>
      <c r="BH348" s="88">
        <f>IF($U$348="zníž. prenesená",$N$348,0)</f>
        <v>0</v>
      </c>
      <c r="BI348" s="88">
        <f>IF($U$348="nulová",$N$348,0)</f>
        <v>0</v>
      </c>
      <c r="BJ348" s="6" t="s">
        <v>122</v>
      </c>
      <c r="BK348" s="147">
        <f>ROUND($L$348*$K$348,3)</f>
        <v>0</v>
      </c>
      <c r="BL348" s="6" t="s">
        <v>236</v>
      </c>
      <c r="BM348" s="6" t="s">
        <v>473</v>
      </c>
    </row>
    <row r="349" spans="2:51" s="6" customFormat="1" ht="18.75" customHeight="1">
      <c r="B349" s="148"/>
      <c r="C349" s="149"/>
      <c r="D349" s="149"/>
      <c r="E349" s="149"/>
      <c r="F349" s="243" t="s">
        <v>474</v>
      </c>
      <c r="G349" s="244"/>
      <c r="H349" s="244"/>
      <c r="I349" s="244"/>
      <c r="J349" s="149"/>
      <c r="K349" s="149"/>
      <c r="L349" s="149"/>
      <c r="M349" s="149"/>
      <c r="N349" s="149"/>
      <c r="O349" s="149"/>
      <c r="P349" s="149"/>
      <c r="Q349" s="149"/>
      <c r="R349" s="150"/>
      <c r="T349" s="151"/>
      <c r="U349" s="149"/>
      <c r="V349" s="149"/>
      <c r="W349" s="149"/>
      <c r="X349" s="149"/>
      <c r="Y349" s="149"/>
      <c r="Z349" s="149"/>
      <c r="AA349" s="152"/>
      <c r="AT349" s="153" t="s">
        <v>152</v>
      </c>
      <c r="AU349" s="153" t="s">
        <v>122</v>
      </c>
      <c r="AV349" s="153" t="s">
        <v>77</v>
      </c>
      <c r="AW349" s="153" t="s">
        <v>95</v>
      </c>
      <c r="AX349" s="153" t="s">
        <v>73</v>
      </c>
      <c r="AY349" s="153" t="s">
        <v>144</v>
      </c>
    </row>
    <row r="350" spans="2:51" s="6" customFormat="1" ht="18.75" customHeight="1">
      <c r="B350" s="154"/>
      <c r="C350" s="155"/>
      <c r="D350" s="155"/>
      <c r="E350" s="155"/>
      <c r="F350" s="245" t="s">
        <v>475</v>
      </c>
      <c r="G350" s="246"/>
      <c r="H350" s="246"/>
      <c r="I350" s="246"/>
      <c r="J350" s="155"/>
      <c r="K350" s="156">
        <v>205.72</v>
      </c>
      <c r="L350" s="155"/>
      <c r="M350" s="155"/>
      <c r="N350" s="155"/>
      <c r="O350" s="155"/>
      <c r="P350" s="155"/>
      <c r="Q350" s="155"/>
      <c r="R350" s="157"/>
      <c r="T350" s="158"/>
      <c r="U350" s="155"/>
      <c r="V350" s="155"/>
      <c r="W350" s="155"/>
      <c r="X350" s="155"/>
      <c r="Y350" s="155"/>
      <c r="Z350" s="155"/>
      <c r="AA350" s="159"/>
      <c r="AT350" s="160" t="s">
        <v>152</v>
      </c>
      <c r="AU350" s="160" t="s">
        <v>122</v>
      </c>
      <c r="AV350" s="160" t="s">
        <v>122</v>
      </c>
      <c r="AW350" s="160" t="s">
        <v>95</v>
      </c>
      <c r="AX350" s="160" t="s">
        <v>73</v>
      </c>
      <c r="AY350" s="160" t="s">
        <v>144</v>
      </c>
    </row>
    <row r="351" spans="2:51" s="6" customFormat="1" ht="18.75" customHeight="1">
      <c r="B351" s="148"/>
      <c r="C351" s="149"/>
      <c r="D351" s="149"/>
      <c r="E351" s="149"/>
      <c r="F351" s="243" t="s">
        <v>476</v>
      </c>
      <c r="G351" s="244"/>
      <c r="H351" s="244"/>
      <c r="I351" s="244"/>
      <c r="J351" s="149"/>
      <c r="K351" s="149"/>
      <c r="L351" s="149"/>
      <c r="M351" s="149"/>
      <c r="N351" s="149"/>
      <c r="O351" s="149"/>
      <c r="P351" s="149"/>
      <c r="Q351" s="149"/>
      <c r="R351" s="150"/>
      <c r="T351" s="151"/>
      <c r="U351" s="149"/>
      <c r="V351" s="149"/>
      <c r="W351" s="149"/>
      <c r="X351" s="149"/>
      <c r="Y351" s="149"/>
      <c r="Z351" s="149"/>
      <c r="AA351" s="152"/>
      <c r="AT351" s="153" t="s">
        <v>152</v>
      </c>
      <c r="AU351" s="153" t="s">
        <v>122</v>
      </c>
      <c r="AV351" s="153" t="s">
        <v>77</v>
      </c>
      <c r="AW351" s="153" t="s">
        <v>95</v>
      </c>
      <c r="AX351" s="153" t="s">
        <v>73</v>
      </c>
      <c r="AY351" s="153" t="s">
        <v>144</v>
      </c>
    </row>
    <row r="352" spans="2:51" s="6" customFormat="1" ht="18.75" customHeight="1">
      <c r="B352" s="154"/>
      <c r="C352" s="155"/>
      <c r="D352" s="155"/>
      <c r="E352" s="155"/>
      <c r="F352" s="245" t="s">
        <v>477</v>
      </c>
      <c r="G352" s="246"/>
      <c r="H352" s="246"/>
      <c r="I352" s="246"/>
      <c r="J352" s="155"/>
      <c r="K352" s="156">
        <v>22.1</v>
      </c>
      <c r="L352" s="155"/>
      <c r="M352" s="155"/>
      <c r="N352" s="155"/>
      <c r="O352" s="155"/>
      <c r="P352" s="155"/>
      <c r="Q352" s="155"/>
      <c r="R352" s="157"/>
      <c r="T352" s="158"/>
      <c r="U352" s="155"/>
      <c r="V352" s="155"/>
      <c r="W352" s="155"/>
      <c r="X352" s="155"/>
      <c r="Y352" s="155"/>
      <c r="Z352" s="155"/>
      <c r="AA352" s="159"/>
      <c r="AT352" s="160" t="s">
        <v>152</v>
      </c>
      <c r="AU352" s="160" t="s">
        <v>122</v>
      </c>
      <c r="AV352" s="160" t="s">
        <v>122</v>
      </c>
      <c r="AW352" s="160" t="s">
        <v>95</v>
      </c>
      <c r="AX352" s="160" t="s">
        <v>73</v>
      </c>
      <c r="AY352" s="160" t="s">
        <v>144</v>
      </c>
    </row>
    <row r="353" spans="2:51" s="6" customFormat="1" ht="18.75" customHeight="1">
      <c r="B353" s="161"/>
      <c r="C353" s="162"/>
      <c r="D353" s="162"/>
      <c r="E353" s="162"/>
      <c r="F353" s="247" t="s">
        <v>191</v>
      </c>
      <c r="G353" s="248"/>
      <c r="H353" s="248"/>
      <c r="I353" s="248"/>
      <c r="J353" s="162"/>
      <c r="K353" s="163">
        <v>227.82</v>
      </c>
      <c r="L353" s="162"/>
      <c r="M353" s="162"/>
      <c r="N353" s="162"/>
      <c r="O353" s="162"/>
      <c r="P353" s="162"/>
      <c r="Q353" s="162"/>
      <c r="R353" s="164"/>
      <c r="T353" s="165"/>
      <c r="U353" s="162"/>
      <c r="V353" s="162"/>
      <c r="W353" s="162"/>
      <c r="X353" s="162"/>
      <c r="Y353" s="162"/>
      <c r="Z353" s="162"/>
      <c r="AA353" s="166"/>
      <c r="AT353" s="167" t="s">
        <v>152</v>
      </c>
      <c r="AU353" s="167" t="s">
        <v>122</v>
      </c>
      <c r="AV353" s="167" t="s">
        <v>149</v>
      </c>
      <c r="AW353" s="167" t="s">
        <v>95</v>
      </c>
      <c r="AX353" s="167" t="s">
        <v>77</v>
      </c>
      <c r="AY353" s="167" t="s">
        <v>144</v>
      </c>
    </row>
    <row r="354" spans="2:65" s="6" customFormat="1" ht="27" customHeight="1">
      <c r="B354" s="23"/>
      <c r="C354" s="139" t="s">
        <v>478</v>
      </c>
      <c r="D354" s="139" t="s">
        <v>145</v>
      </c>
      <c r="E354" s="140" t="s">
        <v>479</v>
      </c>
      <c r="F354" s="239" t="s">
        <v>480</v>
      </c>
      <c r="G354" s="240"/>
      <c r="H354" s="240"/>
      <c r="I354" s="240"/>
      <c r="J354" s="141" t="s">
        <v>273</v>
      </c>
      <c r="K354" s="142">
        <v>1064.7</v>
      </c>
      <c r="L354" s="241">
        <v>0</v>
      </c>
      <c r="M354" s="240"/>
      <c r="N354" s="242">
        <f>ROUND($L$354*$K$354,3)</f>
        <v>0</v>
      </c>
      <c r="O354" s="240"/>
      <c r="P354" s="240"/>
      <c r="Q354" s="240"/>
      <c r="R354" s="25"/>
      <c r="T354" s="144"/>
      <c r="U354" s="31" t="s">
        <v>40</v>
      </c>
      <c r="V354" s="24"/>
      <c r="W354" s="145">
        <f>$V$354*$K$354</f>
        <v>0</v>
      </c>
      <c r="X354" s="145">
        <v>0.00026</v>
      </c>
      <c r="Y354" s="145">
        <f>$X$354*$K$354</f>
        <v>0.276822</v>
      </c>
      <c r="Z354" s="145">
        <v>0</v>
      </c>
      <c r="AA354" s="146">
        <f>$Z$354*$K$354</f>
        <v>0</v>
      </c>
      <c r="AR354" s="6" t="s">
        <v>236</v>
      </c>
      <c r="AT354" s="6" t="s">
        <v>145</v>
      </c>
      <c r="AU354" s="6" t="s">
        <v>122</v>
      </c>
      <c r="AY354" s="6" t="s">
        <v>144</v>
      </c>
      <c r="BE354" s="88">
        <f>IF($U$354="základná",$N$354,0)</f>
        <v>0</v>
      </c>
      <c r="BF354" s="88">
        <f>IF($U$354="znížená",$N$354,0)</f>
        <v>0</v>
      </c>
      <c r="BG354" s="88">
        <f>IF($U$354="zákl. prenesená",$N$354,0)</f>
        <v>0</v>
      </c>
      <c r="BH354" s="88">
        <f>IF($U$354="zníž. prenesená",$N$354,0)</f>
        <v>0</v>
      </c>
      <c r="BI354" s="88">
        <f>IF($U$354="nulová",$N$354,0)</f>
        <v>0</v>
      </c>
      <c r="BJ354" s="6" t="s">
        <v>122</v>
      </c>
      <c r="BK354" s="147">
        <f>ROUND($L$354*$K$354,3)</f>
        <v>0</v>
      </c>
      <c r="BL354" s="6" t="s">
        <v>236</v>
      </c>
      <c r="BM354" s="6" t="s">
        <v>481</v>
      </c>
    </row>
    <row r="355" spans="2:51" s="6" customFormat="1" ht="18.75" customHeight="1">
      <c r="B355" s="148"/>
      <c r="C355" s="149"/>
      <c r="D355" s="149"/>
      <c r="E355" s="149"/>
      <c r="F355" s="243" t="s">
        <v>482</v>
      </c>
      <c r="G355" s="244"/>
      <c r="H355" s="244"/>
      <c r="I355" s="244"/>
      <c r="J355" s="149"/>
      <c r="K355" s="149"/>
      <c r="L355" s="149"/>
      <c r="M355" s="149"/>
      <c r="N355" s="149"/>
      <c r="O355" s="149"/>
      <c r="P355" s="149"/>
      <c r="Q355" s="149"/>
      <c r="R355" s="150"/>
      <c r="T355" s="151"/>
      <c r="U355" s="149"/>
      <c r="V355" s="149"/>
      <c r="W355" s="149"/>
      <c r="X355" s="149"/>
      <c r="Y355" s="149"/>
      <c r="Z355" s="149"/>
      <c r="AA355" s="152"/>
      <c r="AT355" s="153" t="s">
        <v>152</v>
      </c>
      <c r="AU355" s="153" t="s">
        <v>122</v>
      </c>
      <c r="AV355" s="153" t="s">
        <v>77</v>
      </c>
      <c r="AW355" s="153" t="s">
        <v>95</v>
      </c>
      <c r="AX355" s="153" t="s">
        <v>73</v>
      </c>
      <c r="AY355" s="153" t="s">
        <v>144</v>
      </c>
    </row>
    <row r="356" spans="2:51" s="6" customFormat="1" ht="18.75" customHeight="1">
      <c r="B356" s="154"/>
      <c r="C356" s="155"/>
      <c r="D356" s="155"/>
      <c r="E356" s="155"/>
      <c r="F356" s="245" t="s">
        <v>483</v>
      </c>
      <c r="G356" s="246"/>
      <c r="H356" s="246"/>
      <c r="I356" s="246"/>
      <c r="J356" s="155"/>
      <c r="K356" s="156">
        <v>676.2</v>
      </c>
      <c r="L356" s="155"/>
      <c r="M356" s="155"/>
      <c r="N356" s="155"/>
      <c r="O356" s="155"/>
      <c r="P356" s="155"/>
      <c r="Q356" s="155"/>
      <c r="R356" s="157"/>
      <c r="T356" s="158"/>
      <c r="U356" s="155"/>
      <c r="V356" s="155"/>
      <c r="W356" s="155"/>
      <c r="X356" s="155"/>
      <c r="Y356" s="155"/>
      <c r="Z356" s="155"/>
      <c r="AA356" s="159"/>
      <c r="AT356" s="160" t="s">
        <v>152</v>
      </c>
      <c r="AU356" s="160" t="s">
        <v>122</v>
      </c>
      <c r="AV356" s="160" t="s">
        <v>122</v>
      </c>
      <c r="AW356" s="160" t="s">
        <v>95</v>
      </c>
      <c r="AX356" s="160" t="s">
        <v>73</v>
      </c>
      <c r="AY356" s="160" t="s">
        <v>144</v>
      </c>
    </row>
    <row r="357" spans="2:51" s="6" customFormat="1" ht="18.75" customHeight="1">
      <c r="B357" s="148"/>
      <c r="C357" s="149"/>
      <c r="D357" s="149"/>
      <c r="E357" s="149"/>
      <c r="F357" s="243" t="s">
        <v>484</v>
      </c>
      <c r="G357" s="244"/>
      <c r="H357" s="244"/>
      <c r="I357" s="244"/>
      <c r="J357" s="149"/>
      <c r="K357" s="149"/>
      <c r="L357" s="149"/>
      <c r="M357" s="149"/>
      <c r="N357" s="149"/>
      <c r="O357" s="149"/>
      <c r="P357" s="149"/>
      <c r="Q357" s="149"/>
      <c r="R357" s="150"/>
      <c r="T357" s="151"/>
      <c r="U357" s="149"/>
      <c r="V357" s="149"/>
      <c r="W357" s="149"/>
      <c r="X357" s="149"/>
      <c r="Y357" s="149"/>
      <c r="Z357" s="149"/>
      <c r="AA357" s="152"/>
      <c r="AT357" s="153" t="s">
        <v>152</v>
      </c>
      <c r="AU357" s="153" t="s">
        <v>122</v>
      </c>
      <c r="AV357" s="153" t="s">
        <v>77</v>
      </c>
      <c r="AW357" s="153" t="s">
        <v>95</v>
      </c>
      <c r="AX357" s="153" t="s">
        <v>73</v>
      </c>
      <c r="AY357" s="153" t="s">
        <v>144</v>
      </c>
    </row>
    <row r="358" spans="2:51" s="6" customFormat="1" ht="18.75" customHeight="1">
      <c r="B358" s="154"/>
      <c r="C358" s="155"/>
      <c r="D358" s="155"/>
      <c r="E358" s="155"/>
      <c r="F358" s="245" t="s">
        <v>485</v>
      </c>
      <c r="G358" s="246"/>
      <c r="H358" s="246"/>
      <c r="I358" s="246"/>
      <c r="J358" s="155"/>
      <c r="K358" s="156">
        <v>388.5</v>
      </c>
      <c r="L358" s="155"/>
      <c r="M358" s="155"/>
      <c r="N358" s="155"/>
      <c r="O358" s="155"/>
      <c r="P358" s="155"/>
      <c r="Q358" s="155"/>
      <c r="R358" s="157"/>
      <c r="T358" s="158"/>
      <c r="U358" s="155"/>
      <c r="V358" s="155"/>
      <c r="W358" s="155"/>
      <c r="X358" s="155"/>
      <c r="Y358" s="155"/>
      <c r="Z358" s="155"/>
      <c r="AA358" s="159"/>
      <c r="AT358" s="160" t="s">
        <v>152</v>
      </c>
      <c r="AU358" s="160" t="s">
        <v>122</v>
      </c>
      <c r="AV358" s="160" t="s">
        <v>122</v>
      </c>
      <c r="AW358" s="160" t="s">
        <v>95</v>
      </c>
      <c r="AX358" s="160" t="s">
        <v>73</v>
      </c>
      <c r="AY358" s="160" t="s">
        <v>144</v>
      </c>
    </row>
    <row r="359" spans="2:51" s="6" customFormat="1" ht="18.75" customHeight="1">
      <c r="B359" s="161"/>
      <c r="C359" s="162"/>
      <c r="D359" s="162"/>
      <c r="E359" s="162"/>
      <c r="F359" s="247" t="s">
        <v>191</v>
      </c>
      <c r="G359" s="248"/>
      <c r="H359" s="248"/>
      <c r="I359" s="248"/>
      <c r="J359" s="162"/>
      <c r="K359" s="163">
        <v>1064.7</v>
      </c>
      <c r="L359" s="162"/>
      <c r="M359" s="162"/>
      <c r="N359" s="162"/>
      <c r="O359" s="162"/>
      <c r="P359" s="162"/>
      <c r="Q359" s="162"/>
      <c r="R359" s="164"/>
      <c r="T359" s="165"/>
      <c r="U359" s="162"/>
      <c r="V359" s="162"/>
      <c r="W359" s="162"/>
      <c r="X359" s="162"/>
      <c r="Y359" s="162"/>
      <c r="Z359" s="162"/>
      <c r="AA359" s="166"/>
      <c r="AT359" s="167" t="s">
        <v>152</v>
      </c>
      <c r="AU359" s="167" t="s">
        <v>122</v>
      </c>
      <c r="AV359" s="167" t="s">
        <v>149</v>
      </c>
      <c r="AW359" s="167" t="s">
        <v>95</v>
      </c>
      <c r="AX359" s="167" t="s">
        <v>77</v>
      </c>
      <c r="AY359" s="167" t="s">
        <v>144</v>
      </c>
    </row>
    <row r="360" spans="2:65" s="6" customFormat="1" ht="27" customHeight="1">
      <c r="B360" s="23"/>
      <c r="C360" s="139" t="s">
        <v>486</v>
      </c>
      <c r="D360" s="139" t="s">
        <v>145</v>
      </c>
      <c r="E360" s="140" t="s">
        <v>487</v>
      </c>
      <c r="F360" s="239" t="s">
        <v>488</v>
      </c>
      <c r="G360" s="240"/>
      <c r="H360" s="240"/>
      <c r="I360" s="240"/>
      <c r="J360" s="141" t="s">
        <v>273</v>
      </c>
      <c r="K360" s="142">
        <v>162</v>
      </c>
      <c r="L360" s="241">
        <v>0</v>
      </c>
      <c r="M360" s="240"/>
      <c r="N360" s="242">
        <f>ROUND($L$360*$K$360,3)</f>
        <v>0</v>
      </c>
      <c r="O360" s="240"/>
      <c r="P360" s="240"/>
      <c r="Q360" s="240"/>
      <c r="R360" s="25"/>
      <c r="T360" s="144"/>
      <c r="U360" s="31" t="s">
        <v>40</v>
      </c>
      <c r="V360" s="24"/>
      <c r="W360" s="145">
        <f>$V$360*$K$360</f>
        <v>0</v>
      </c>
      <c r="X360" s="145">
        <v>0.00026</v>
      </c>
      <c r="Y360" s="145">
        <f>$X$360*$K$360</f>
        <v>0.04212</v>
      </c>
      <c r="Z360" s="145">
        <v>0</v>
      </c>
      <c r="AA360" s="146">
        <f>$Z$360*$K$360</f>
        <v>0</v>
      </c>
      <c r="AR360" s="6" t="s">
        <v>236</v>
      </c>
      <c r="AT360" s="6" t="s">
        <v>145</v>
      </c>
      <c r="AU360" s="6" t="s">
        <v>122</v>
      </c>
      <c r="AY360" s="6" t="s">
        <v>144</v>
      </c>
      <c r="BE360" s="88">
        <f>IF($U$360="základná",$N$360,0)</f>
        <v>0</v>
      </c>
      <c r="BF360" s="88">
        <f>IF($U$360="znížená",$N$360,0)</f>
        <v>0</v>
      </c>
      <c r="BG360" s="88">
        <f>IF($U$360="zákl. prenesená",$N$360,0)</f>
        <v>0</v>
      </c>
      <c r="BH360" s="88">
        <f>IF($U$360="zníž. prenesená",$N$360,0)</f>
        <v>0</v>
      </c>
      <c r="BI360" s="88">
        <f>IF($U$360="nulová",$N$360,0)</f>
        <v>0</v>
      </c>
      <c r="BJ360" s="6" t="s">
        <v>122</v>
      </c>
      <c r="BK360" s="147">
        <f>ROUND($L$360*$K$360,3)</f>
        <v>0</v>
      </c>
      <c r="BL360" s="6" t="s">
        <v>236</v>
      </c>
      <c r="BM360" s="6" t="s">
        <v>489</v>
      </c>
    </row>
    <row r="361" spans="2:51" s="6" customFormat="1" ht="18.75" customHeight="1">
      <c r="B361" s="148"/>
      <c r="C361" s="149"/>
      <c r="D361" s="149"/>
      <c r="E361" s="149"/>
      <c r="F361" s="243" t="s">
        <v>490</v>
      </c>
      <c r="G361" s="244"/>
      <c r="H361" s="244"/>
      <c r="I361" s="244"/>
      <c r="J361" s="149"/>
      <c r="K361" s="149"/>
      <c r="L361" s="149"/>
      <c r="M361" s="149"/>
      <c r="N361" s="149"/>
      <c r="O361" s="149"/>
      <c r="P361" s="149"/>
      <c r="Q361" s="149"/>
      <c r="R361" s="150"/>
      <c r="T361" s="151"/>
      <c r="U361" s="149"/>
      <c r="V361" s="149"/>
      <c r="W361" s="149"/>
      <c r="X361" s="149"/>
      <c r="Y361" s="149"/>
      <c r="Z361" s="149"/>
      <c r="AA361" s="152"/>
      <c r="AT361" s="153" t="s">
        <v>152</v>
      </c>
      <c r="AU361" s="153" t="s">
        <v>122</v>
      </c>
      <c r="AV361" s="153" t="s">
        <v>77</v>
      </c>
      <c r="AW361" s="153" t="s">
        <v>95</v>
      </c>
      <c r="AX361" s="153" t="s">
        <v>73</v>
      </c>
      <c r="AY361" s="153" t="s">
        <v>144</v>
      </c>
    </row>
    <row r="362" spans="2:51" s="6" customFormat="1" ht="18.75" customHeight="1">
      <c r="B362" s="154"/>
      <c r="C362" s="155"/>
      <c r="D362" s="155"/>
      <c r="E362" s="155"/>
      <c r="F362" s="245" t="s">
        <v>491</v>
      </c>
      <c r="G362" s="246"/>
      <c r="H362" s="246"/>
      <c r="I362" s="246"/>
      <c r="J362" s="155"/>
      <c r="K362" s="156">
        <v>136.4</v>
      </c>
      <c r="L362" s="155"/>
      <c r="M362" s="155"/>
      <c r="N362" s="155"/>
      <c r="O362" s="155"/>
      <c r="P362" s="155"/>
      <c r="Q362" s="155"/>
      <c r="R362" s="157"/>
      <c r="T362" s="158"/>
      <c r="U362" s="155"/>
      <c r="V362" s="155"/>
      <c r="W362" s="155"/>
      <c r="X362" s="155"/>
      <c r="Y362" s="155"/>
      <c r="Z362" s="155"/>
      <c r="AA362" s="159"/>
      <c r="AT362" s="160" t="s">
        <v>152</v>
      </c>
      <c r="AU362" s="160" t="s">
        <v>122</v>
      </c>
      <c r="AV362" s="160" t="s">
        <v>122</v>
      </c>
      <c r="AW362" s="160" t="s">
        <v>95</v>
      </c>
      <c r="AX362" s="160" t="s">
        <v>73</v>
      </c>
      <c r="AY362" s="160" t="s">
        <v>144</v>
      </c>
    </row>
    <row r="363" spans="2:51" s="6" customFormat="1" ht="18.75" customHeight="1">
      <c r="B363" s="148"/>
      <c r="C363" s="149"/>
      <c r="D363" s="149"/>
      <c r="E363" s="149"/>
      <c r="F363" s="243" t="s">
        <v>492</v>
      </c>
      <c r="G363" s="244"/>
      <c r="H363" s="244"/>
      <c r="I363" s="244"/>
      <c r="J363" s="149"/>
      <c r="K363" s="149"/>
      <c r="L363" s="149"/>
      <c r="M363" s="149"/>
      <c r="N363" s="149"/>
      <c r="O363" s="149"/>
      <c r="P363" s="149"/>
      <c r="Q363" s="149"/>
      <c r="R363" s="150"/>
      <c r="T363" s="151"/>
      <c r="U363" s="149"/>
      <c r="V363" s="149"/>
      <c r="W363" s="149"/>
      <c r="X363" s="149"/>
      <c r="Y363" s="149"/>
      <c r="Z363" s="149"/>
      <c r="AA363" s="152"/>
      <c r="AT363" s="153" t="s">
        <v>152</v>
      </c>
      <c r="AU363" s="153" t="s">
        <v>122</v>
      </c>
      <c r="AV363" s="153" t="s">
        <v>77</v>
      </c>
      <c r="AW363" s="153" t="s">
        <v>95</v>
      </c>
      <c r="AX363" s="153" t="s">
        <v>73</v>
      </c>
      <c r="AY363" s="153" t="s">
        <v>144</v>
      </c>
    </row>
    <row r="364" spans="2:51" s="6" customFormat="1" ht="18.75" customHeight="1">
      <c r="B364" s="154"/>
      <c r="C364" s="155"/>
      <c r="D364" s="155"/>
      <c r="E364" s="155"/>
      <c r="F364" s="245" t="s">
        <v>493</v>
      </c>
      <c r="G364" s="246"/>
      <c r="H364" s="246"/>
      <c r="I364" s="246"/>
      <c r="J364" s="155"/>
      <c r="K364" s="156">
        <v>25.6</v>
      </c>
      <c r="L364" s="155"/>
      <c r="M364" s="155"/>
      <c r="N364" s="155"/>
      <c r="O364" s="155"/>
      <c r="P364" s="155"/>
      <c r="Q364" s="155"/>
      <c r="R364" s="157"/>
      <c r="T364" s="158"/>
      <c r="U364" s="155"/>
      <c r="V364" s="155"/>
      <c r="W364" s="155"/>
      <c r="X364" s="155"/>
      <c r="Y364" s="155"/>
      <c r="Z364" s="155"/>
      <c r="AA364" s="159"/>
      <c r="AT364" s="160" t="s">
        <v>152</v>
      </c>
      <c r="AU364" s="160" t="s">
        <v>122</v>
      </c>
      <c r="AV364" s="160" t="s">
        <v>122</v>
      </c>
      <c r="AW364" s="160" t="s">
        <v>95</v>
      </c>
      <c r="AX364" s="160" t="s">
        <v>73</v>
      </c>
      <c r="AY364" s="160" t="s">
        <v>144</v>
      </c>
    </row>
    <row r="365" spans="2:51" s="6" customFormat="1" ht="18.75" customHeight="1">
      <c r="B365" s="161"/>
      <c r="C365" s="162"/>
      <c r="D365" s="162"/>
      <c r="E365" s="162"/>
      <c r="F365" s="247" t="s">
        <v>191</v>
      </c>
      <c r="G365" s="248"/>
      <c r="H365" s="248"/>
      <c r="I365" s="248"/>
      <c r="J365" s="162"/>
      <c r="K365" s="163">
        <v>162</v>
      </c>
      <c r="L365" s="162"/>
      <c r="M365" s="162"/>
      <c r="N365" s="162"/>
      <c r="O365" s="162"/>
      <c r="P365" s="162"/>
      <c r="Q365" s="162"/>
      <c r="R365" s="164"/>
      <c r="T365" s="165"/>
      <c r="U365" s="162"/>
      <c r="V365" s="162"/>
      <c r="W365" s="162"/>
      <c r="X365" s="162"/>
      <c r="Y365" s="162"/>
      <c r="Z365" s="162"/>
      <c r="AA365" s="166"/>
      <c r="AT365" s="167" t="s">
        <v>152</v>
      </c>
      <c r="AU365" s="167" t="s">
        <v>122</v>
      </c>
      <c r="AV365" s="167" t="s">
        <v>149</v>
      </c>
      <c r="AW365" s="167" t="s">
        <v>95</v>
      </c>
      <c r="AX365" s="167" t="s">
        <v>77</v>
      </c>
      <c r="AY365" s="167" t="s">
        <v>144</v>
      </c>
    </row>
    <row r="366" spans="2:65" s="6" customFormat="1" ht="15.75" customHeight="1">
      <c r="B366" s="23"/>
      <c r="C366" s="168" t="s">
        <v>494</v>
      </c>
      <c r="D366" s="168" t="s">
        <v>232</v>
      </c>
      <c r="E366" s="169" t="s">
        <v>495</v>
      </c>
      <c r="F366" s="249" t="s">
        <v>496</v>
      </c>
      <c r="G366" s="250"/>
      <c r="H366" s="250"/>
      <c r="I366" s="250"/>
      <c r="J366" s="170" t="s">
        <v>148</v>
      </c>
      <c r="K366" s="171">
        <v>26.84</v>
      </c>
      <c r="L366" s="251">
        <v>0</v>
      </c>
      <c r="M366" s="250"/>
      <c r="N366" s="252">
        <f>ROUND($L$366*$K$366,3)</f>
        <v>0</v>
      </c>
      <c r="O366" s="240"/>
      <c r="P366" s="240"/>
      <c r="Q366" s="240"/>
      <c r="R366" s="25"/>
      <c r="T366" s="144"/>
      <c r="U366" s="31" t="s">
        <v>40</v>
      </c>
      <c r="V366" s="24"/>
      <c r="W366" s="145">
        <f>$V$366*$K$366</f>
        <v>0</v>
      </c>
      <c r="X366" s="145">
        <v>0.55</v>
      </c>
      <c r="Y366" s="145">
        <f>$X$366*$K$366</f>
        <v>14.762</v>
      </c>
      <c r="Z366" s="145">
        <v>0</v>
      </c>
      <c r="AA366" s="146">
        <f>$Z$366*$K$366</f>
        <v>0</v>
      </c>
      <c r="AR366" s="6" t="s">
        <v>330</v>
      </c>
      <c r="AT366" s="6" t="s">
        <v>232</v>
      </c>
      <c r="AU366" s="6" t="s">
        <v>122</v>
      </c>
      <c r="AY366" s="6" t="s">
        <v>144</v>
      </c>
      <c r="BE366" s="88">
        <f>IF($U$366="základná",$N$366,0)</f>
        <v>0</v>
      </c>
      <c r="BF366" s="88">
        <f>IF($U$366="znížená",$N$366,0)</f>
        <v>0</v>
      </c>
      <c r="BG366" s="88">
        <f>IF($U$366="zákl. prenesená",$N$366,0)</f>
        <v>0</v>
      </c>
      <c r="BH366" s="88">
        <f>IF($U$366="zníž. prenesená",$N$366,0)</f>
        <v>0</v>
      </c>
      <c r="BI366" s="88">
        <f>IF($U$366="nulová",$N$366,0)</f>
        <v>0</v>
      </c>
      <c r="BJ366" s="6" t="s">
        <v>122</v>
      </c>
      <c r="BK366" s="147">
        <f>ROUND($L$366*$K$366,3)</f>
        <v>0</v>
      </c>
      <c r="BL366" s="6" t="s">
        <v>236</v>
      </c>
      <c r="BM366" s="6" t="s">
        <v>497</v>
      </c>
    </row>
    <row r="367" spans="2:65" s="6" customFormat="1" ht="27" customHeight="1">
      <c r="B367" s="23"/>
      <c r="C367" s="139" t="s">
        <v>498</v>
      </c>
      <c r="D367" s="139" t="s">
        <v>145</v>
      </c>
      <c r="E367" s="140" t="s">
        <v>499</v>
      </c>
      <c r="F367" s="239" t="s">
        <v>500</v>
      </c>
      <c r="G367" s="240"/>
      <c r="H367" s="240"/>
      <c r="I367" s="240"/>
      <c r="J367" s="141" t="s">
        <v>273</v>
      </c>
      <c r="K367" s="142">
        <v>1700</v>
      </c>
      <c r="L367" s="241">
        <v>0</v>
      </c>
      <c r="M367" s="240"/>
      <c r="N367" s="242">
        <f>ROUND($L$367*$K$367,3)</f>
        <v>0</v>
      </c>
      <c r="O367" s="240"/>
      <c r="P367" s="240"/>
      <c r="Q367" s="240"/>
      <c r="R367" s="25"/>
      <c r="T367" s="144"/>
      <c r="U367" s="31" t="s">
        <v>40</v>
      </c>
      <c r="V367" s="24"/>
      <c r="W367" s="145">
        <f>$V$367*$K$367</f>
        <v>0</v>
      </c>
      <c r="X367" s="145">
        <v>0</v>
      </c>
      <c r="Y367" s="145">
        <f>$X$367*$K$367</f>
        <v>0</v>
      </c>
      <c r="Z367" s="145">
        <v>0</v>
      </c>
      <c r="AA367" s="146">
        <f>$Z$367*$K$367</f>
        <v>0</v>
      </c>
      <c r="AR367" s="6" t="s">
        <v>236</v>
      </c>
      <c r="AT367" s="6" t="s">
        <v>145</v>
      </c>
      <c r="AU367" s="6" t="s">
        <v>122</v>
      </c>
      <c r="AY367" s="6" t="s">
        <v>144</v>
      </c>
      <c r="BE367" s="88">
        <f>IF($U$367="základná",$N$367,0)</f>
        <v>0</v>
      </c>
      <c r="BF367" s="88">
        <f>IF($U$367="znížená",$N$367,0)</f>
        <v>0</v>
      </c>
      <c r="BG367" s="88">
        <f>IF($U$367="zákl. prenesená",$N$367,0)</f>
        <v>0</v>
      </c>
      <c r="BH367" s="88">
        <f>IF($U$367="zníž. prenesená",$N$367,0)</f>
        <v>0</v>
      </c>
      <c r="BI367" s="88">
        <f>IF($U$367="nulová",$N$367,0)</f>
        <v>0</v>
      </c>
      <c r="BJ367" s="6" t="s">
        <v>122</v>
      </c>
      <c r="BK367" s="147">
        <f>ROUND($L$367*$K$367,3)</f>
        <v>0</v>
      </c>
      <c r="BL367" s="6" t="s">
        <v>236</v>
      </c>
      <c r="BM367" s="6" t="s">
        <v>501</v>
      </c>
    </row>
    <row r="368" spans="2:65" s="6" customFormat="1" ht="15.75" customHeight="1">
      <c r="B368" s="23"/>
      <c r="C368" s="139" t="s">
        <v>502</v>
      </c>
      <c r="D368" s="139" t="s">
        <v>145</v>
      </c>
      <c r="E368" s="140" t="s">
        <v>503</v>
      </c>
      <c r="F368" s="239" t="s">
        <v>504</v>
      </c>
      <c r="G368" s="240"/>
      <c r="H368" s="240"/>
      <c r="I368" s="240"/>
      <c r="J368" s="141" t="s">
        <v>273</v>
      </c>
      <c r="K368" s="142">
        <v>680</v>
      </c>
      <c r="L368" s="241">
        <v>0</v>
      </c>
      <c r="M368" s="240"/>
      <c r="N368" s="242">
        <f>ROUND($L$368*$K$368,3)</f>
        <v>0</v>
      </c>
      <c r="O368" s="240"/>
      <c r="P368" s="240"/>
      <c r="Q368" s="240"/>
      <c r="R368" s="25"/>
      <c r="T368" s="144"/>
      <c r="U368" s="31" t="s">
        <v>40</v>
      </c>
      <c r="V368" s="24"/>
      <c r="W368" s="145">
        <f>$V$368*$K$368</f>
        <v>0</v>
      </c>
      <c r="X368" s="145">
        <v>0</v>
      </c>
      <c r="Y368" s="145">
        <f>$X$368*$K$368</f>
        <v>0</v>
      </c>
      <c r="Z368" s="145">
        <v>0</v>
      </c>
      <c r="AA368" s="146">
        <f>$Z$368*$K$368</f>
        <v>0</v>
      </c>
      <c r="AR368" s="6" t="s">
        <v>236</v>
      </c>
      <c r="AT368" s="6" t="s">
        <v>145</v>
      </c>
      <c r="AU368" s="6" t="s">
        <v>122</v>
      </c>
      <c r="AY368" s="6" t="s">
        <v>144</v>
      </c>
      <c r="BE368" s="88">
        <f>IF($U$368="základná",$N$368,0)</f>
        <v>0</v>
      </c>
      <c r="BF368" s="88">
        <f>IF($U$368="znížená",$N$368,0)</f>
        <v>0</v>
      </c>
      <c r="BG368" s="88">
        <f>IF($U$368="zákl. prenesená",$N$368,0)</f>
        <v>0</v>
      </c>
      <c r="BH368" s="88">
        <f>IF($U$368="zníž. prenesená",$N$368,0)</f>
        <v>0</v>
      </c>
      <c r="BI368" s="88">
        <f>IF($U$368="nulová",$N$368,0)</f>
        <v>0</v>
      </c>
      <c r="BJ368" s="6" t="s">
        <v>122</v>
      </c>
      <c r="BK368" s="147">
        <f>ROUND($L$368*$K$368,3)</f>
        <v>0</v>
      </c>
      <c r="BL368" s="6" t="s">
        <v>236</v>
      </c>
      <c r="BM368" s="6" t="s">
        <v>505</v>
      </c>
    </row>
    <row r="369" spans="2:65" s="6" customFormat="1" ht="15.75" customHeight="1">
      <c r="B369" s="23"/>
      <c r="C369" s="168" t="s">
        <v>506</v>
      </c>
      <c r="D369" s="168" t="s">
        <v>232</v>
      </c>
      <c r="E369" s="169" t="s">
        <v>507</v>
      </c>
      <c r="F369" s="249" t="s">
        <v>508</v>
      </c>
      <c r="G369" s="250"/>
      <c r="H369" s="250"/>
      <c r="I369" s="250"/>
      <c r="J369" s="170" t="s">
        <v>273</v>
      </c>
      <c r="K369" s="171">
        <v>2499</v>
      </c>
      <c r="L369" s="251">
        <v>0</v>
      </c>
      <c r="M369" s="250"/>
      <c r="N369" s="252">
        <f>ROUND($L$369*$K$369,3)</f>
        <v>0</v>
      </c>
      <c r="O369" s="240"/>
      <c r="P369" s="240"/>
      <c r="Q369" s="240"/>
      <c r="R369" s="25"/>
      <c r="T369" s="144"/>
      <c r="U369" s="31" t="s">
        <v>40</v>
      </c>
      <c r="V369" s="24"/>
      <c r="W369" s="145">
        <f>$V$369*$K$369</f>
        <v>0</v>
      </c>
      <c r="X369" s="145">
        <v>0.001</v>
      </c>
      <c r="Y369" s="145">
        <f>$X$369*$K$369</f>
        <v>2.499</v>
      </c>
      <c r="Z369" s="145">
        <v>0</v>
      </c>
      <c r="AA369" s="146">
        <f>$Z$369*$K$369</f>
        <v>0</v>
      </c>
      <c r="AR369" s="6" t="s">
        <v>330</v>
      </c>
      <c r="AT369" s="6" t="s">
        <v>232</v>
      </c>
      <c r="AU369" s="6" t="s">
        <v>122</v>
      </c>
      <c r="AY369" s="6" t="s">
        <v>144</v>
      </c>
      <c r="BE369" s="88">
        <f>IF($U$369="základná",$N$369,0)</f>
        <v>0</v>
      </c>
      <c r="BF369" s="88">
        <f>IF($U$369="znížená",$N$369,0)</f>
        <v>0</v>
      </c>
      <c r="BG369" s="88">
        <f>IF($U$369="zákl. prenesená",$N$369,0)</f>
        <v>0</v>
      </c>
      <c r="BH369" s="88">
        <f>IF($U$369="zníž. prenesená",$N$369,0)</f>
        <v>0</v>
      </c>
      <c r="BI369" s="88">
        <f>IF($U$369="nulová",$N$369,0)</f>
        <v>0</v>
      </c>
      <c r="BJ369" s="6" t="s">
        <v>122</v>
      </c>
      <c r="BK369" s="147">
        <f>ROUND($L$369*$K$369,3)</f>
        <v>0</v>
      </c>
      <c r="BL369" s="6" t="s">
        <v>236</v>
      </c>
      <c r="BM369" s="6" t="s">
        <v>509</v>
      </c>
    </row>
    <row r="370" spans="2:65" s="6" customFormat="1" ht="39" customHeight="1">
      <c r="B370" s="23"/>
      <c r="C370" s="139" t="s">
        <v>510</v>
      </c>
      <c r="D370" s="139" t="s">
        <v>145</v>
      </c>
      <c r="E370" s="140" t="s">
        <v>511</v>
      </c>
      <c r="F370" s="239" t="s">
        <v>512</v>
      </c>
      <c r="G370" s="240"/>
      <c r="H370" s="240"/>
      <c r="I370" s="240"/>
      <c r="J370" s="141" t="s">
        <v>245</v>
      </c>
      <c r="K370" s="142">
        <v>545</v>
      </c>
      <c r="L370" s="241">
        <v>0</v>
      </c>
      <c r="M370" s="240"/>
      <c r="N370" s="242">
        <f>ROUND($L$370*$K$370,3)</f>
        <v>0</v>
      </c>
      <c r="O370" s="240"/>
      <c r="P370" s="240"/>
      <c r="Q370" s="240"/>
      <c r="R370" s="25"/>
      <c r="T370" s="144"/>
      <c r="U370" s="31" t="s">
        <v>40</v>
      </c>
      <c r="V370" s="24"/>
      <c r="W370" s="145">
        <f>$V$370*$K$370</f>
        <v>0</v>
      </c>
      <c r="X370" s="145">
        <v>0</v>
      </c>
      <c r="Y370" s="145">
        <f>$X$370*$K$370</f>
        <v>0</v>
      </c>
      <c r="Z370" s="145">
        <v>0.005</v>
      </c>
      <c r="AA370" s="146">
        <f>$Z$370*$K$370</f>
        <v>2.725</v>
      </c>
      <c r="AR370" s="6" t="s">
        <v>236</v>
      </c>
      <c r="AT370" s="6" t="s">
        <v>145</v>
      </c>
      <c r="AU370" s="6" t="s">
        <v>122</v>
      </c>
      <c r="AY370" s="6" t="s">
        <v>144</v>
      </c>
      <c r="BE370" s="88">
        <f>IF($U$370="základná",$N$370,0)</f>
        <v>0</v>
      </c>
      <c r="BF370" s="88">
        <f>IF($U$370="znížená",$N$370,0)</f>
        <v>0</v>
      </c>
      <c r="BG370" s="88">
        <f>IF($U$370="zákl. prenesená",$N$370,0)</f>
        <v>0</v>
      </c>
      <c r="BH370" s="88">
        <f>IF($U$370="zníž. prenesená",$N$370,0)</f>
        <v>0</v>
      </c>
      <c r="BI370" s="88">
        <f>IF($U$370="nulová",$N$370,0)</f>
        <v>0</v>
      </c>
      <c r="BJ370" s="6" t="s">
        <v>122</v>
      </c>
      <c r="BK370" s="147">
        <f>ROUND($L$370*$K$370,3)</f>
        <v>0</v>
      </c>
      <c r="BL370" s="6" t="s">
        <v>236</v>
      </c>
      <c r="BM370" s="6" t="s">
        <v>513</v>
      </c>
    </row>
    <row r="371" spans="2:65" s="6" customFormat="1" ht="39" customHeight="1">
      <c r="B371" s="23"/>
      <c r="C371" s="139" t="s">
        <v>514</v>
      </c>
      <c r="D371" s="139" t="s">
        <v>145</v>
      </c>
      <c r="E371" s="140" t="s">
        <v>515</v>
      </c>
      <c r="F371" s="239" t="s">
        <v>516</v>
      </c>
      <c r="G371" s="240"/>
      <c r="H371" s="240"/>
      <c r="I371" s="240"/>
      <c r="J371" s="141" t="s">
        <v>245</v>
      </c>
      <c r="K371" s="142">
        <v>29.25</v>
      </c>
      <c r="L371" s="241">
        <v>0</v>
      </c>
      <c r="M371" s="240"/>
      <c r="N371" s="242">
        <f>ROUND($L$371*$K$371,3)</f>
        <v>0</v>
      </c>
      <c r="O371" s="240"/>
      <c r="P371" s="240"/>
      <c r="Q371" s="240"/>
      <c r="R371" s="25"/>
      <c r="T371" s="144"/>
      <c r="U371" s="31" t="s">
        <v>40</v>
      </c>
      <c r="V371" s="24"/>
      <c r="W371" s="145">
        <f>$V$371*$K$371</f>
        <v>0</v>
      </c>
      <c r="X371" s="145">
        <v>0</v>
      </c>
      <c r="Y371" s="145">
        <f>$X$371*$K$371</f>
        <v>0</v>
      </c>
      <c r="Z371" s="145">
        <v>0.017</v>
      </c>
      <c r="AA371" s="146">
        <f>$Z$371*$K$371</f>
        <v>0.49725</v>
      </c>
      <c r="AR371" s="6" t="s">
        <v>236</v>
      </c>
      <c r="AT371" s="6" t="s">
        <v>145</v>
      </c>
      <c r="AU371" s="6" t="s">
        <v>122</v>
      </c>
      <c r="AY371" s="6" t="s">
        <v>144</v>
      </c>
      <c r="BE371" s="88">
        <f>IF($U$371="základná",$N$371,0)</f>
        <v>0</v>
      </c>
      <c r="BF371" s="88">
        <f>IF($U$371="znížená",$N$371,0)</f>
        <v>0</v>
      </c>
      <c r="BG371" s="88">
        <f>IF($U$371="zákl. prenesená",$N$371,0)</f>
        <v>0</v>
      </c>
      <c r="BH371" s="88">
        <f>IF($U$371="zníž. prenesená",$N$371,0)</f>
        <v>0</v>
      </c>
      <c r="BI371" s="88">
        <f>IF($U$371="nulová",$N$371,0)</f>
        <v>0</v>
      </c>
      <c r="BJ371" s="6" t="s">
        <v>122</v>
      </c>
      <c r="BK371" s="147">
        <f>ROUND($L$371*$K$371,3)</f>
        <v>0</v>
      </c>
      <c r="BL371" s="6" t="s">
        <v>236</v>
      </c>
      <c r="BM371" s="6" t="s">
        <v>517</v>
      </c>
    </row>
    <row r="372" spans="2:51" s="6" customFormat="1" ht="18.75" customHeight="1">
      <c r="B372" s="148"/>
      <c r="C372" s="149"/>
      <c r="D372" s="149"/>
      <c r="E372" s="149"/>
      <c r="F372" s="243" t="s">
        <v>518</v>
      </c>
      <c r="G372" s="244"/>
      <c r="H372" s="244"/>
      <c r="I372" s="244"/>
      <c r="J372" s="149"/>
      <c r="K372" s="149"/>
      <c r="L372" s="149"/>
      <c r="M372" s="149"/>
      <c r="N372" s="149"/>
      <c r="O372" s="149"/>
      <c r="P372" s="149"/>
      <c r="Q372" s="149"/>
      <c r="R372" s="150"/>
      <c r="T372" s="151"/>
      <c r="U372" s="149"/>
      <c r="V372" s="149"/>
      <c r="W372" s="149"/>
      <c r="X372" s="149"/>
      <c r="Y372" s="149"/>
      <c r="Z372" s="149"/>
      <c r="AA372" s="152"/>
      <c r="AT372" s="153" t="s">
        <v>152</v>
      </c>
      <c r="AU372" s="153" t="s">
        <v>122</v>
      </c>
      <c r="AV372" s="153" t="s">
        <v>77</v>
      </c>
      <c r="AW372" s="153" t="s">
        <v>95</v>
      </c>
      <c r="AX372" s="153" t="s">
        <v>73</v>
      </c>
      <c r="AY372" s="153" t="s">
        <v>144</v>
      </c>
    </row>
    <row r="373" spans="2:51" s="6" customFormat="1" ht="18.75" customHeight="1">
      <c r="B373" s="154"/>
      <c r="C373" s="155"/>
      <c r="D373" s="155"/>
      <c r="E373" s="155"/>
      <c r="F373" s="245" t="s">
        <v>519</v>
      </c>
      <c r="G373" s="246"/>
      <c r="H373" s="246"/>
      <c r="I373" s="246"/>
      <c r="J373" s="155"/>
      <c r="K373" s="156">
        <v>29.25</v>
      </c>
      <c r="L373" s="155"/>
      <c r="M373" s="155"/>
      <c r="N373" s="155"/>
      <c r="O373" s="155"/>
      <c r="P373" s="155"/>
      <c r="Q373" s="155"/>
      <c r="R373" s="157"/>
      <c r="T373" s="158"/>
      <c r="U373" s="155"/>
      <c r="V373" s="155"/>
      <c r="W373" s="155"/>
      <c r="X373" s="155"/>
      <c r="Y373" s="155"/>
      <c r="Z373" s="155"/>
      <c r="AA373" s="159"/>
      <c r="AT373" s="160" t="s">
        <v>152</v>
      </c>
      <c r="AU373" s="160" t="s">
        <v>122</v>
      </c>
      <c r="AV373" s="160" t="s">
        <v>122</v>
      </c>
      <c r="AW373" s="160" t="s">
        <v>95</v>
      </c>
      <c r="AX373" s="160" t="s">
        <v>77</v>
      </c>
      <c r="AY373" s="160" t="s">
        <v>144</v>
      </c>
    </row>
    <row r="374" spans="2:65" s="6" customFormat="1" ht="51" customHeight="1">
      <c r="B374" s="23"/>
      <c r="C374" s="139" t="s">
        <v>520</v>
      </c>
      <c r="D374" s="139" t="s">
        <v>145</v>
      </c>
      <c r="E374" s="140" t="s">
        <v>521</v>
      </c>
      <c r="F374" s="239" t="s">
        <v>522</v>
      </c>
      <c r="G374" s="240"/>
      <c r="H374" s="240"/>
      <c r="I374" s="240"/>
      <c r="J374" s="141" t="s">
        <v>148</v>
      </c>
      <c r="K374" s="142">
        <v>29.16</v>
      </c>
      <c r="L374" s="241">
        <v>0</v>
      </c>
      <c r="M374" s="240"/>
      <c r="N374" s="242">
        <f>ROUND($L$374*$K$374,3)</f>
        <v>0</v>
      </c>
      <c r="O374" s="240"/>
      <c r="P374" s="240"/>
      <c r="Q374" s="240"/>
      <c r="R374" s="25"/>
      <c r="T374" s="144"/>
      <c r="U374" s="31" t="s">
        <v>40</v>
      </c>
      <c r="V374" s="24"/>
      <c r="W374" s="145">
        <f>$V$374*$K$374</f>
        <v>0</v>
      </c>
      <c r="X374" s="145">
        <v>0.0231</v>
      </c>
      <c r="Y374" s="145">
        <f>$X$374*$K$374</f>
        <v>0.673596</v>
      </c>
      <c r="Z374" s="145">
        <v>0</v>
      </c>
      <c r="AA374" s="146">
        <f>$Z$374*$K$374</f>
        <v>0</v>
      </c>
      <c r="AR374" s="6" t="s">
        <v>236</v>
      </c>
      <c r="AT374" s="6" t="s">
        <v>145</v>
      </c>
      <c r="AU374" s="6" t="s">
        <v>122</v>
      </c>
      <c r="AY374" s="6" t="s">
        <v>144</v>
      </c>
      <c r="BE374" s="88">
        <f>IF($U$374="základná",$N$374,0)</f>
        <v>0</v>
      </c>
      <c r="BF374" s="88">
        <f>IF($U$374="znížená",$N$374,0)</f>
        <v>0</v>
      </c>
      <c r="BG374" s="88">
        <f>IF($U$374="zákl. prenesená",$N$374,0)</f>
        <v>0</v>
      </c>
      <c r="BH374" s="88">
        <f>IF($U$374="zníž. prenesená",$N$374,0)</f>
        <v>0</v>
      </c>
      <c r="BI374" s="88">
        <f>IF($U$374="nulová",$N$374,0)</f>
        <v>0</v>
      </c>
      <c r="BJ374" s="6" t="s">
        <v>122</v>
      </c>
      <c r="BK374" s="147">
        <f>ROUND($L$374*$K$374,3)</f>
        <v>0</v>
      </c>
      <c r="BL374" s="6" t="s">
        <v>236</v>
      </c>
      <c r="BM374" s="6" t="s">
        <v>523</v>
      </c>
    </row>
    <row r="375" spans="2:51" s="6" customFormat="1" ht="18.75" customHeight="1">
      <c r="B375" s="148"/>
      <c r="C375" s="149"/>
      <c r="D375" s="149"/>
      <c r="E375" s="149"/>
      <c r="F375" s="243" t="s">
        <v>524</v>
      </c>
      <c r="G375" s="244"/>
      <c r="H375" s="244"/>
      <c r="I375" s="244"/>
      <c r="J375" s="149"/>
      <c r="K375" s="149"/>
      <c r="L375" s="149"/>
      <c r="M375" s="149"/>
      <c r="N375" s="149"/>
      <c r="O375" s="149"/>
      <c r="P375" s="149"/>
      <c r="Q375" s="149"/>
      <c r="R375" s="150"/>
      <c r="T375" s="151"/>
      <c r="U375" s="149"/>
      <c r="V375" s="149"/>
      <c r="W375" s="149"/>
      <c r="X375" s="149"/>
      <c r="Y375" s="149"/>
      <c r="Z375" s="149"/>
      <c r="AA375" s="152"/>
      <c r="AT375" s="153" t="s">
        <v>152</v>
      </c>
      <c r="AU375" s="153" t="s">
        <v>122</v>
      </c>
      <c r="AV375" s="153" t="s">
        <v>77</v>
      </c>
      <c r="AW375" s="153" t="s">
        <v>95</v>
      </c>
      <c r="AX375" s="153" t="s">
        <v>73</v>
      </c>
      <c r="AY375" s="153" t="s">
        <v>144</v>
      </c>
    </row>
    <row r="376" spans="2:51" s="6" customFormat="1" ht="18.75" customHeight="1">
      <c r="B376" s="154"/>
      <c r="C376" s="155"/>
      <c r="D376" s="155"/>
      <c r="E376" s="155"/>
      <c r="F376" s="245" t="s">
        <v>525</v>
      </c>
      <c r="G376" s="246"/>
      <c r="H376" s="246"/>
      <c r="I376" s="246"/>
      <c r="J376" s="155"/>
      <c r="K376" s="156">
        <v>24.4</v>
      </c>
      <c r="L376" s="155"/>
      <c r="M376" s="155"/>
      <c r="N376" s="155"/>
      <c r="O376" s="155"/>
      <c r="P376" s="155"/>
      <c r="Q376" s="155"/>
      <c r="R376" s="157"/>
      <c r="T376" s="158"/>
      <c r="U376" s="155"/>
      <c r="V376" s="155"/>
      <c r="W376" s="155"/>
      <c r="X376" s="155"/>
      <c r="Y376" s="155"/>
      <c r="Z376" s="155"/>
      <c r="AA376" s="159"/>
      <c r="AT376" s="160" t="s">
        <v>152</v>
      </c>
      <c r="AU376" s="160" t="s">
        <v>122</v>
      </c>
      <c r="AV376" s="160" t="s">
        <v>122</v>
      </c>
      <c r="AW376" s="160" t="s">
        <v>95</v>
      </c>
      <c r="AX376" s="160" t="s">
        <v>73</v>
      </c>
      <c r="AY376" s="160" t="s">
        <v>144</v>
      </c>
    </row>
    <row r="377" spans="2:51" s="6" customFormat="1" ht="18.75" customHeight="1">
      <c r="B377" s="148"/>
      <c r="C377" s="149"/>
      <c r="D377" s="149"/>
      <c r="E377" s="149"/>
      <c r="F377" s="243" t="s">
        <v>526</v>
      </c>
      <c r="G377" s="244"/>
      <c r="H377" s="244"/>
      <c r="I377" s="244"/>
      <c r="J377" s="149"/>
      <c r="K377" s="149"/>
      <c r="L377" s="149"/>
      <c r="M377" s="149"/>
      <c r="N377" s="149"/>
      <c r="O377" s="149"/>
      <c r="P377" s="149"/>
      <c r="Q377" s="149"/>
      <c r="R377" s="150"/>
      <c r="T377" s="151"/>
      <c r="U377" s="149"/>
      <c r="V377" s="149"/>
      <c r="W377" s="149"/>
      <c r="X377" s="149"/>
      <c r="Y377" s="149"/>
      <c r="Z377" s="149"/>
      <c r="AA377" s="152"/>
      <c r="AT377" s="153" t="s">
        <v>152</v>
      </c>
      <c r="AU377" s="153" t="s">
        <v>122</v>
      </c>
      <c r="AV377" s="153" t="s">
        <v>77</v>
      </c>
      <c r="AW377" s="153" t="s">
        <v>95</v>
      </c>
      <c r="AX377" s="153" t="s">
        <v>73</v>
      </c>
      <c r="AY377" s="153" t="s">
        <v>144</v>
      </c>
    </row>
    <row r="378" spans="2:51" s="6" customFormat="1" ht="18.75" customHeight="1">
      <c r="B378" s="154"/>
      <c r="C378" s="155"/>
      <c r="D378" s="155"/>
      <c r="E378" s="155"/>
      <c r="F378" s="245" t="s">
        <v>527</v>
      </c>
      <c r="G378" s="246"/>
      <c r="H378" s="246"/>
      <c r="I378" s="246"/>
      <c r="J378" s="155"/>
      <c r="K378" s="156">
        <v>4.76</v>
      </c>
      <c r="L378" s="155"/>
      <c r="M378" s="155"/>
      <c r="N378" s="155"/>
      <c r="O378" s="155"/>
      <c r="P378" s="155"/>
      <c r="Q378" s="155"/>
      <c r="R378" s="157"/>
      <c r="T378" s="158"/>
      <c r="U378" s="155"/>
      <c r="V378" s="155"/>
      <c r="W378" s="155"/>
      <c r="X378" s="155"/>
      <c r="Y378" s="155"/>
      <c r="Z378" s="155"/>
      <c r="AA378" s="159"/>
      <c r="AT378" s="160" t="s">
        <v>152</v>
      </c>
      <c r="AU378" s="160" t="s">
        <v>122</v>
      </c>
      <c r="AV378" s="160" t="s">
        <v>122</v>
      </c>
      <c r="AW378" s="160" t="s">
        <v>95</v>
      </c>
      <c r="AX378" s="160" t="s">
        <v>73</v>
      </c>
      <c r="AY378" s="160" t="s">
        <v>144</v>
      </c>
    </row>
    <row r="379" spans="2:51" s="6" customFormat="1" ht="18.75" customHeight="1">
      <c r="B379" s="161"/>
      <c r="C379" s="162"/>
      <c r="D379" s="162"/>
      <c r="E379" s="162"/>
      <c r="F379" s="247" t="s">
        <v>191</v>
      </c>
      <c r="G379" s="248"/>
      <c r="H379" s="248"/>
      <c r="I379" s="248"/>
      <c r="J379" s="162"/>
      <c r="K379" s="163">
        <v>29.16</v>
      </c>
      <c r="L379" s="162"/>
      <c r="M379" s="162"/>
      <c r="N379" s="162"/>
      <c r="O379" s="162"/>
      <c r="P379" s="162"/>
      <c r="Q379" s="162"/>
      <c r="R379" s="164"/>
      <c r="T379" s="165"/>
      <c r="U379" s="162"/>
      <c r="V379" s="162"/>
      <c r="W379" s="162"/>
      <c r="X379" s="162"/>
      <c r="Y379" s="162"/>
      <c r="Z379" s="162"/>
      <c r="AA379" s="166"/>
      <c r="AT379" s="167" t="s">
        <v>152</v>
      </c>
      <c r="AU379" s="167" t="s">
        <v>122</v>
      </c>
      <c r="AV379" s="167" t="s">
        <v>149</v>
      </c>
      <c r="AW379" s="167" t="s">
        <v>95</v>
      </c>
      <c r="AX379" s="167" t="s">
        <v>77</v>
      </c>
      <c r="AY379" s="167" t="s">
        <v>144</v>
      </c>
    </row>
    <row r="380" spans="2:65" s="6" customFormat="1" ht="27" customHeight="1">
      <c r="B380" s="23"/>
      <c r="C380" s="139" t="s">
        <v>528</v>
      </c>
      <c r="D380" s="139" t="s">
        <v>145</v>
      </c>
      <c r="E380" s="140" t="s">
        <v>529</v>
      </c>
      <c r="F380" s="239" t="s">
        <v>530</v>
      </c>
      <c r="G380" s="240"/>
      <c r="H380" s="240"/>
      <c r="I380" s="240"/>
      <c r="J380" s="141" t="s">
        <v>245</v>
      </c>
      <c r="K380" s="142">
        <v>264.4</v>
      </c>
      <c r="L380" s="241">
        <v>0</v>
      </c>
      <c r="M380" s="240"/>
      <c r="N380" s="242">
        <f>ROUND($L$380*$K$380,3)</f>
        <v>0</v>
      </c>
      <c r="O380" s="240"/>
      <c r="P380" s="240"/>
      <c r="Q380" s="240"/>
      <c r="R380" s="25"/>
      <c r="T380" s="144"/>
      <c r="U380" s="31" t="s">
        <v>40</v>
      </c>
      <c r="V380" s="24"/>
      <c r="W380" s="145">
        <f>$V$380*$K$380</f>
        <v>0</v>
      </c>
      <c r="X380" s="145">
        <v>0.01604</v>
      </c>
      <c r="Y380" s="145">
        <f>$X$380*$K$380</f>
        <v>4.240975999999999</v>
      </c>
      <c r="Z380" s="145">
        <v>0</v>
      </c>
      <c r="AA380" s="146">
        <f>$Z$380*$K$380</f>
        <v>0</v>
      </c>
      <c r="AR380" s="6" t="s">
        <v>236</v>
      </c>
      <c r="AT380" s="6" t="s">
        <v>145</v>
      </c>
      <c r="AU380" s="6" t="s">
        <v>122</v>
      </c>
      <c r="AY380" s="6" t="s">
        <v>144</v>
      </c>
      <c r="BE380" s="88">
        <f>IF($U$380="základná",$N$380,0)</f>
        <v>0</v>
      </c>
      <c r="BF380" s="88">
        <f>IF($U$380="znížená",$N$380,0)</f>
        <v>0</v>
      </c>
      <c r="BG380" s="88">
        <f>IF($U$380="zákl. prenesená",$N$380,0)</f>
        <v>0</v>
      </c>
      <c r="BH380" s="88">
        <f>IF($U$380="zníž. prenesená",$N$380,0)</f>
        <v>0</v>
      </c>
      <c r="BI380" s="88">
        <f>IF($U$380="nulová",$N$380,0)</f>
        <v>0</v>
      </c>
      <c r="BJ380" s="6" t="s">
        <v>122</v>
      </c>
      <c r="BK380" s="147">
        <f>ROUND($L$380*$K$380,3)</f>
        <v>0</v>
      </c>
      <c r="BL380" s="6" t="s">
        <v>236</v>
      </c>
      <c r="BM380" s="6" t="s">
        <v>531</v>
      </c>
    </row>
    <row r="381" spans="2:65" s="6" customFormat="1" ht="27" customHeight="1">
      <c r="B381" s="23"/>
      <c r="C381" s="139" t="s">
        <v>532</v>
      </c>
      <c r="D381" s="139" t="s">
        <v>145</v>
      </c>
      <c r="E381" s="140" t="s">
        <v>533</v>
      </c>
      <c r="F381" s="239" t="s">
        <v>534</v>
      </c>
      <c r="G381" s="240"/>
      <c r="H381" s="240"/>
      <c r="I381" s="240"/>
      <c r="J381" s="141" t="s">
        <v>273</v>
      </c>
      <c r="K381" s="142">
        <v>489.8</v>
      </c>
      <c r="L381" s="241">
        <v>0</v>
      </c>
      <c r="M381" s="240"/>
      <c r="N381" s="242">
        <f>ROUND($L$381*$K$381,3)</f>
        <v>0</v>
      </c>
      <c r="O381" s="240"/>
      <c r="P381" s="240"/>
      <c r="Q381" s="240"/>
      <c r="R381" s="25"/>
      <c r="T381" s="144"/>
      <c r="U381" s="31" t="s">
        <v>40</v>
      </c>
      <c r="V381" s="24"/>
      <c r="W381" s="145">
        <f>$V$381*$K$381</f>
        <v>0</v>
      </c>
      <c r="X381" s="145">
        <v>0</v>
      </c>
      <c r="Y381" s="145">
        <f>$X$381*$K$381</f>
        <v>0</v>
      </c>
      <c r="Z381" s="145">
        <v>0</v>
      </c>
      <c r="AA381" s="146">
        <f>$Z$381*$K$381</f>
        <v>0</v>
      </c>
      <c r="AR381" s="6" t="s">
        <v>236</v>
      </c>
      <c r="AT381" s="6" t="s">
        <v>145</v>
      </c>
      <c r="AU381" s="6" t="s">
        <v>122</v>
      </c>
      <c r="AY381" s="6" t="s">
        <v>144</v>
      </c>
      <c r="BE381" s="88">
        <f>IF($U$381="základná",$N$381,0)</f>
        <v>0</v>
      </c>
      <c r="BF381" s="88">
        <f>IF($U$381="znížená",$N$381,0)</f>
        <v>0</v>
      </c>
      <c r="BG381" s="88">
        <f>IF($U$381="zákl. prenesená",$N$381,0)</f>
        <v>0</v>
      </c>
      <c r="BH381" s="88">
        <f>IF($U$381="zníž. prenesená",$N$381,0)</f>
        <v>0</v>
      </c>
      <c r="BI381" s="88">
        <f>IF($U$381="nulová",$N$381,0)</f>
        <v>0</v>
      </c>
      <c r="BJ381" s="6" t="s">
        <v>122</v>
      </c>
      <c r="BK381" s="147">
        <f>ROUND($L$381*$K$381,3)</f>
        <v>0</v>
      </c>
      <c r="BL381" s="6" t="s">
        <v>236</v>
      </c>
      <c r="BM381" s="6" t="s">
        <v>535</v>
      </c>
    </row>
    <row r="382" spans="2:51" s="6" customFormat="1" ht="18.75" customHeight="1">
      <c r="B382" s="148"/>
      <c r="C382" s="149"/>
      <c r="D382" s="149"/>
      <c r="E382" s="149"/>
      <c r="F382" s="243" t="s">
        <v>536</v>
      </c>
      <c r="G382" s="244"/>
      <c r="H382" s="244"/>
      <c r="I382" s="244"/>
      <c r="J382" s="149"/>
      <c r="K382" s="149"/>
      <c r="L382" s="149"/>
      <c r="M382" s="149"/>
      <c r="N382" s="149"/>
      <c r="O382" s="149"/>
      <c r="P382" s="149"/>
      <c r="Q382" s="149"/>
      <c r="R382" s="150"/>
      <c r="T382" s="151"/>
      <c r="U382" s="149"/>
      <c r="V382" s="149"/>
      <c r="W382" s="149"/>
      <c r="X382" s="149"/>
      <c r="Y382" s="149"/>
      <c r="Z382" s="149"/>
      <c r="AA382" s="152"/>
      <c r="AT382" s="153" t="s">
        <v>152</v>
      </c>
      <c r="AU382" s="153" t="s">
        <v>122</v>
      </c>
      <c r="AV382" s="153" t="s">
        <v>77</v>
      </c>
      <c r="AW382" s="153" t="s">
        <v>95</v>
      </c>
      <c r="AX382" s="153" t="s">
        <v>73</v>
      </c>
      <c r="AY382" s="153" t="s">
        <v>144</v>
      </c>
    </row>
    <row r="383" spans="2:51" s="6" customFormat="1" ht="18.75" customHeight="1">
      <c r="B383" s="154"/>
      <c r="C383" s="155"/>
      <c r="D383" s="155"/>
      <c r="E383" s="155"/>
      <c r="F383" s="245" t="s">
        <v>537</v>
      </c>
      <c r="G383" s="246"/>
      <c r="H383" s="246"/>
      <c r="I383" s="246"/>
      <c r="J383" s="155"/>
      <c r="K383" s="156">
        <v>489.8</v>
      </c>
      <c r="L383" s="155"/>
      <c r="M383" s="155"/>
      <c r="N383" s="155"/>
      <c r="O383" s="155"/>
      <c r="P383" s="155"/>
      <c r="Q383" s="155"/>
      <c r="R383" s="157"/>
      <c r="T383" s="158"/>
      <c r="U383" s="155"/>
      <c r="V383" s="155"/>
      <c r="W383" s="155"/>
      <c r="X383" s="155"/>
      <c r="Y383" s="155"/>
      <c r="Z383" s="155"/>
      <c r="AA383" s="159"/>
      <c r="AT383" s="160" t="s">
        <v>152</v>
      </c>
      <c r="AU383" s="160" t="s">
        <v>122</v>
      </c>
      <c r="AV383" s="160" t="s">
        <v>122</v>
      </c>
      <c r="AW383" s="160" t="s">
        <v>95</v>
      </c>
      <c r="AX383" s="160" t="s">
        <v>77</v>
      </c>
      <c r="AY383" s="160" t="s">
        <v>144</v>
      </c>
    </row>
    <row r="384" spans="2:65" s="6" customFormat="1" ht="15.75" customHeight="1">
      <c r="B384" s="23"/>
      <c r="C384" s="168" t="s">
        <v>538</v>
      </c>
      <c r="D384" s="168" t="s">
        <v>232</v>
      </c>
      <c r="E384" s="169" t="s">
        <v>539</v>
      </c>
      <c r="F384" s="249" t="s">
        <v>540</v>
      </c>
      <c r="G384" s="250"/>
      <c r="H384" s="250"/>
      <c r="I384" s="250"/>
      <c r="J384" s="170" t="s">
        <v>148</v>
      </c>
      <c r="K384" s="171">
        <v>17.456</v>
      </c>
      <c r="L384" s="251">
        <v>0</v>
      </c>
      <c r="M384" s="250"/>
      <c r="N384" s="252">
        <f>ROUND($L$384*$K$384,3)</f>
        <v>0</v>
      </c>
      <c r="O384" s="240"/>
      <c r="P384" s="240"/>
      <c r="Q384" s="240"/>
      <c r="R384" s="25"/>
      <c r="T384" s="144"/>
      <c r="U384" s="31" t="s">
        <v>40</v>
      </c>
      <c r="V384" s="24"/>
      <c r="W384" s="145">
        <f>$V$384*$K$384</f>
        <v>0</v>
      </c>
      <c r="X384" s="145">
        <v>0.55</v>
      </c>
      <c r="Y384" s="145">
        <f>$X$384*$K$384</f>
        <v>9.600800000000001</v>
      </c>
      <c r="Z384" s="145">
        <v>0</v>
      </c>
      <c r="AA384" s="146">
        <f>$Z$384*$K$384</f>
        <v>0</v>
      </c>
      <c r="AR384" s="6" t="s">
        <v>330</v>
      </c>
      <c r="AT384" s="6" t="s">
        <v>232</v>
      </c>
      <c r="AU384" s="6" t="s">
        <v>122</v>
      </c>
      <c r="AY384" s="6" t="s">
        <v>144</v>
      </c>
      <c r="BE384" s="88">
        <f>IF($U$384="základná",$N$384,0)</f>
        <v>0</v>
      </c>
      <c r="BF384" s="88">
        <f>IF($U$384="znížená",$N$384,0)</f>
        <v>0</v>
      </c>
      <c r="BG384" s="88">
        <f>IF($U$384="zákl. prenesená",$N$384,0)</f>
        <v>0</v>
      </c>
      <c r="BH384" s="88">
        <f>IF($U$384="zníž. prenesená",$N$384,0)</f>
        <v>0</v>
      </c>
      <c r="BI384" s="88">
        <f>IF($U$384="nulová",$N$384,0)</f>
        <v>0</v>
      </c>
      <c r="BJ384" s="6" t="s">
        <v>122</v>
      </c>
      <c r="BK384" s="147">
        <f>ROUND($L$384*$K$384,3)</f>
        <v>0</v>
      </c>
      <c r="BL384" s="6" t="s">
        <v>236</v>
      </c>
      <c r="BM384" s="6" t="s">
        <v>541</v>
      </c>
    </row>
    <row r="385" spans="2:51" s="6" customFormat="1" ht="18.75" customHeight="1">
      <c r="B385" s="148"/>
      <c r="C385" s="149"/>
      <c r="D385" s="149"/>
      <c r="E385" s="149"/>
      <c r="F385" s="243" t="s">
        <v>536</v>
      </c>
      <c r="G385" s="244"/>
      <c r="H385" s="244"/>
      <c r="I385" s="244"/>
      <c r="J385" s="149"/>
      <c r="K385" s="149"/>
      <c r="L385" s="149"/>
      <c r="M385" s="149"/>
      <c r="N385" s="149"/>
      <c r="O385" s="149"/>
      <c r="P385" s="149"/>
      <c r="Q385" s="149"/>
      <c r="R385" s="150"/>
      <c r="T385" s="151"/>
      <c r="U385" s="149"/>
      <c r="V385" s="149"/>
      <c r="W385" s="149"/>
      <c r="X385" s="149"/>
      <c r="Y385" s="149"/>
      <c r="Z385" s="149"/>
      <c r="AA385" s="152"/>
      <c r="AT385" s="153" t="s">
        <v>152</v>
      </c>
      <c r="AU385" s="153" t="s">
        <v>122</v>
      </c>
      <c r="AV385" s="153" t="s">
        <v>77</v>
      </c>
      <c r="AW385" s="153" t="s">
        <v>95</v>
      </c>
      <c r="AX385" s="153" t="s">
        <v>73</v>
      </c>
      <c r="AY385" s="153" t="s">
        <v>144</v>
      </c>
    </row>
    <row r="386" spans="2:51" s="6" customFormat="1" ht="18.75" customHeight="1">
      <c r="B386" s="154"/>
      <c r="C386" s="155"/>
      <c r="D386" s="155"/>
      <c r="E386" s="155"/>
      <c r="F386" s="245" t="s">
        <v>542</v>
      </c>
      <c r="G386" s="246"/>
      <c r="H386" s="246"/>
      <c r="I386" s="246"/>
      <c r="J386" s="155"/>
      <c r="K386" s="156">
        <v>16.163</v>
      </c>
      <c r="L386" s="155"/>
      <c r="M386" s="155"/>
      <c r="N386" s="155"/>
      <c r="O386" s="155"/>
      <c r="P386" s="155"/>
      <c r="Q386" s="155"/>
      <c r="R386" s="157"/>
      <c r="T386" s="158"/>
      <c r="U386" s="155"/>
      <c r="V386" s="155"/>
      <c r="W386" s="155"/>
      <c r="X386" s="155"/>
      <c r="Y386" s="155"/>
      <c r="Z386" s="155"/>
      <c r="AA386" s="159"/>
      <c r="AT386" s="160" t="s">
        <v>152</v>
      </c>
      <c r="AU386" s="160" t="s">
        <v>122</v>
      </c>
      <c r="AV386" s="160" t="s">
        <v>122</v>
      </c>
      <c r="AW386" s="160" t="s">
        <v>95</v>
      </c>
      <c r="AX386" s="160" t="s">
        <v>77</v>
      </c>
      <c r="AY386" s="160" t="s">
        <v>144</v>
      </c>
    </row>
    <row r="387" spans="2:65" s="6" customFormat="1" ht="27" customHeight="1">
      <c r="B387" s="23"/>
      <c r="C387" s="139" t="s">
        <v>543</v>
      </c>
      <c r="D387" s="139" t="s">
        <v>145</v>
      </c>
      <c r="E387" s="140" t="s">
        <v>544</v>
      </c>
      <c r="F387" s="239" t="s">
        <v>545</v>
      </c>
      <c r="G387" s="240"/>
      <c r="H387" s="240"/>
      <c r="I387" s="240"/>
      <c r="J387" s="141" t="s">
        <v>148</v>
      </c>
      <c r="K387" s="142">
        <v>22.36</v>
      </c>
      <c r="L387" s="241">
        <v>0</v>
      </c>
      <c r="M387" s="240"/>
      <c r="N387" s="242">
        <f>ROUND($L$387*$K$387,3)</f>
        <v>0</v>
      </c>
      <c r="O387" s="240"/>
      <c r="P387" s="240"/>
      <c r="Q387" s="240"/>
      <c r="R387" s="25"/>
      <c r="T387" s="144"/>
      <c r="U387" s="31" t="s">
        <v>40</v>
      </c>
      <c r="V387" s="24"/>
      <c r="W387" s="145">
        <f>$V$387*$K$387</f>
        <v>0</v>
      </c>
      <c r="X387" s="145">
        <v>0.00294</v>
      </c>
      <c r="Y387" s="145">
        <f>$X$387*$K$387</f>
        <v>0.0657384</v>
      </c>
      <c r="Z387" s="145">
        <v>0</v>
      </c>
      <c r="AA387" s="146">
        <f>$Z$387*$K$387</f>
        <v>0</v>
      </c>
      <c r="AR387" s="6" t="s">
        <v>236</v>
      </c>
      <c r="AT387" s="6" t="s">
        <v>145</v>
      </c>
      <c r="AU387" s="6" t="s">
        <v>122</v>
      </c>
      <c r="AY387" s="6" t="s">
        <v>144</v>
      </c>
      <c r="BE387" s="88">
        <f>IF($U$387="základná",$N$387,0)</f>
        <v>0</v>
      </c>
      <c r="BF387" s="88">
        <f>IF($U$387="znížená",$N$387,0)</f>
        <v>0</v>
      </c>
      <c r="BG387" s="88">
        <f>IF($U$387="zákl. prenesená",$N$387,0)</f>
        <v>0</v>
      </c>
      <c r="BH387" s="88">
        <f>IF($U$387="zníž. prenesená",$N$387,0)</f>
        <v>0</v>
      </c>
      <c r="BI387" s="88">
        <f>IF($U$387="nulová",$N$387,0)</f>
        <v>0</v>
      </c>
      <c r="BJ387" s="6" t="s">
        <v>122</v>
      </c>
      <c r="BK387" s="147">
        <f>ROUND($L$387*$K$387,3)</f>
        <v>0</v>
      </c>
      <c r="BL387" s="6" t="s">
        <v>236</v>
      </c>
      <c r="BM387" s="6" t="s">
        <v>546</v>
      </c>
    </row>
    <row r="388" spans="2:65" s="6" customFormat="1" ht="27" customHeight="1">
      <c r="B388" s="23"/>
      <c r="C388" s="139" t="s">
        <v>547</v>
      </c>
      <c r="D388" s="139" t="s">
        <v>145</v>
      </c>
      <c r="E388" s="140" t="s">
        <v>548</v>
      </c>
      <c r="F388" s="239" t="s">
        <v>549</v>
      </c>
      <c r="G388" s="240"/>
      <c r="H388" s="240"/>
      <c r="I388" s="240"/>
      <c r="J388" s="141" t="s">
        <v>223</v>
      </c>
      <c r="K388" s="142">
        <v>62.275</v>
      </c>
      <c r="L388" s="241">
        <v>0</v>
      </c>
      <c r="M388" s="240"/>
      <c r="N388" s="242">
        <f>ROUND($L$388*$K$388,3)</f>
        <v>0</v>
      </c>
      <c r="O388" s="240"/>
      <c r="P388" s="240"/>
      <c r="Q388" s="240"/>
      <c r="R388" s="25"/>
      <c r="T388" s="144"/>
      <c r="U388" s="31" t="s">
        <v>40</v>
      </c>
      <c r="V388" s="24"/>
      <c r="W388" s="145">
        <f>$V$388*$K$388</f>
        <v>0</v>
      </c>
      <c r="X388" s="145">
        <v>0</v>
      </c>
      <c r="Y388" s="145">
        <f>$X$388*$K$388</f>
        <v>0</v>
      </c>
      <c r="Z388" s="145">
        <v>0</v>
      </c>
      <c r="AA388" s="146">
        <f>$Z$388*$K$388</f>
        <v>0</v>
      </c>
      <c r="AR388" s="6" t="s">
        <v>236</v>
      </c>
      <c r="AT388" s="6" t="s">
        <v>145</v>
      </c>
      <c r="AU388" s="6" t="s">
        <v>122</v>
      </c>
      <c r="AY388" s="6" t="s">
        <v>144</v>
      </c>
      <c r="BE388" s="88">
        <f>IF($U$388="základná",$N$388,0)</f>
        <v>0</v>
      </c>
      <c r="BF388" s="88">
        <f>IF($U$388="znížená",$N$388,0)</f>
        <v>0</v>
      </c>
      <c r="BG388" s="88">
        <f>IF($U$388="zákl. prenesená",$N$388,0)</f>
        <v>0</v>
      </c>
      <c r="BH388" s="88">
        <f>IF($U$388="zníž. prenesená",$N$388,0)</f>
        <v>0</v>
      </c>
      <c r="BI388" s="88">
        <f>IF($U$388="nulová",$N$388,0)</f>
        <v>0</v>
      </c>
      <c r="BJ388" s="6" t="s">
        <v>122</v>
      </c>
      <c r="BK388" s="147">
        <f>ROUND($L$388*$K$388,3)</f>
        <v>0</v>
      </c>
      <c r="BL388" s="6" t="s">
        <v>236</v>
      </c>
      <c r="BM388" s="6" t="s">
        <v>550</v>
      </c>
    </row>
    <row r="389" spans="2:63" s="128" customFormat="1" ht="30.75" customHeight="1">
      <c r="B389" s="129"/>
      <c r="C389" s="130"/>
      <c r="D389" s="138" t="s">
        <v>108</v>
      </c>
      <c r="E389" s="138"/>
      <c r="F389" s="138"/>
      <c r="G389" s="138"/>
      <c r="H389" s="138"/>
      <c r="I389" s="138"/>
      <c r="J389" s="138"/>
      <c r="K389" s="138"/>
      <c r="L389" s="138"/>
      <c r="M389" s="138"/>
      <c r="N389" s="259">
        <f>$BK$389</f>
        <v>0</v>
      </c>
      <c r="O389" s="258"/>
      <c r="P389" s="258"/>
      <c r="Q389" s="258"/>
      <c r="R389" s="132"/>
      <c r="T389" s="133"/>
      <c r="U389" s="130"/>
      <c r="V389" s="130"/>
      <c r="W389" s="134">
        <f>SUM($W$390:$W$411)</f>
        <v>0</v>
      </c>
      <c r="X389" s="130"/>
      <c r="Y389" s="134">
        <f>SUM($Y$390:$Y$411)</f>
        <v>0.18529280000000004</v>
      </c>
      <c r="Z389" s="130"/>
      <c r="AA389" s="135">
        <f>SUM($AA$390:$AA$411)</f>
        <v>3.5584015</v>
      </c>
      <c r="AR389" s="136" t="s">
        <v>122</v>
      </c>
      <c r="AT389" s="136" t="s">
        <v>72</v>
      </c>
      <c r="AU389" s="136" t="s">
        <v>77</v>
      </c>
      <c r="AY389" s="136" t="s">
        <v>144</v>
      </c>
      <c r="BK389" s="137">
        <f>SUM($BK$390:$BK$411)</f>
        <v>0</v>
      </c>
    </row>
    <row r="390" spans="2:65" s="6" customFormat="1" ht="27" customHeight="1">
      <c r="B390" s="23"/>
      <c r="C390" s="139" t="s">
        <v>551</v>
      </c>
      <c r="D390" s="139" t="s">
        <v>145</v>
      </c>
      <c r="E390" s="140" t="s">
        <v>552</v>
      </c>
      <c r="F390" s="239" t="s">
        <v>553</v>
      </c>
      <c r="G390" s="240"/>
      <c r="H390" s="240"/>
      <c r="I390" s="240"/>
      <c r="J390" s="141" t="s">
        <v>245</v>
      </c>
      <c r="K390" s="142">
        <v>545</v>
      </c>
      <c r="L390" s="241">
        <v>0</v>
      </c>
      <c r="M390" s="240"/>
      <c r="N390" s="242">
        <f>ROUND($L$390*$K$390,3)</f>
        <v>0</v>
      </c>
      <c r="O390" s="240"/>
      <c r="P390" s="240"/>
      <c r="Q390" s="240"/>
      <c r="R390" s="25"/>
      <c r="T390" s="144"/>
      <c r="U390" s="31" t="s">
        <v>40</v>
      </c>
      <c r="V390" s="24"/>
      <c r="W390" s="145">
        <f>$V$390*$K$390</f>
        <v>0</v>
      </c>
      <c r="X390" s="145">
        <v>0</v>
      </c>
      <c r="Y390" s="145">
        <f>$X$390*$K$390</f>
        <v>0</v>
      </c>
      <c r="Z390" s="145">
        <v>0</v>
      </c>
      <c r="AA390" s="146">
        <f>$Z$390*$K$390</f>
        <v>0</v>
      </c>
      <c r="AR390" s="6" t="s">
        <v>236</v>
      </c>
      <c r="AT390" s="6" t="s">
        <v>145</v>
      </c>
      <c r="AU390" s="6" t="s">
        <v>122</v>
      </c>
      <c r="AY390" s="6" t="s">
        <v>144</v>
      </c>
      <c r="BE390" s="88">
        <f>IF($U$390="základná",$N$390,0)</f>
        <v>0</v>
      </c>
      <c r="BF390" s="88">
        <f>IF($U$390="znížená",$N$390,0)</f>
        <v>0</v>
      </c>
      <c r="BG390" s="88">
        <f>IF($U$390="zákl. prenesená",$N$390,0)</f>
        <v>0</v>
      </c>
      <c r="BH390" s="88">
        <f>IF($U$390="zníž. prenesená",$N$390,0)</f>
        <v>0</v>
      </c>
      <c r="BI390" s="88">
        <f>IF($U$390="nulová",$N$390,0)</f>
        <v>0</v>
      </c>
      <c r="BJ390" s="6" t="s">
        <v>122</v>
      </c>
      <c r="BK390" s="147">
        <f>ROUND($L$390*$K$390,3)</f>
        <v>0</v>
      </c>
      <c r="BL390" s="6" t="s">
        <v>236</v>
      </c>
      <c r="BM390" s="6" t="s">
        <v>554</v>
      </c>
    </row>
    <row r="391" spans="2:65" s="6" customFormat="1" ht="27" customHeight="1">
      <c r="B391" s="23"/>
      <c r="C391" s="139" t="s">
        <v>555</v>
      </c>
      <c r="D391" s="139" t="s">
        <v>145</v>
      </c>
      <c r="E391" s="140" t="s">
        <v>556</v>
      </c>
      <c r="F391" s="239" t="s">
        <v>557</v>
      </c>
      <c r="G391" s="240"/>
      <c r="H391" s="240"/>
      <c r="I391" s="240"/>
      <c r="J391" s="141" t="s">
        <v>273</v>
      </c>
      <c r="K391" s="142">
        <v>48.12</v>
      </c>
      <c r="L391" s="241">
        <v>0</v>
      </c>
      <c r="M391" s="240"/>
      <c r="N391" s="242">
        <f>ROUND($L$391*$K$391,3)</f>
        <v>0</v>
      </c>
      <c r="O391" s="240"/>
      <c r="P391" s="240"/>
      <c r="Q391" s="240"/>
      <c r="R391" s="25"/>
      <c r="T391" s="144"/>
      <c r="U391" s="31" t="s">
        <v>40</v>
      </c>
      <c r="V391" s="24"/>
      <c r="W391" s="145">
        <f>$V$391*$K$391</f>
        <v>0</v>
      </c>
      <c r="X391" s="145">
        <v>4E-05</v>
      </c>
      <c r="Y391" s="145">
        <f>$X$391*$K$391</f>
        <v>0.0019248</v>
      </c>
      <c r="Z391" s="145">
        <v>0</v>
      </c>
      <c r="AA391" s="146">
        <f>$Z$391*$K$391</f>
        <v>0</v>
      </c>
      <c r="AR391" s="6" t="s">
        <v>236</v>
      </c>
      <c r="AT391" s="6" t="s">
        <v>145</v>
      </c>
      <c r="AU391" s="6" t="s">
        <v>122</v>
      </c>
      <c r="AY391" s="6" t="s">
        <v>144</v>
      </c>
      <c r="BE391" s="88">
        <f>IF($U$391="základná",$N$391,0)</f>
        <v>0</v>
      </c>
      <c r="BF391" s="88">
        <f>IF($U$391="znížená",$N$391,0)</f>
        <v>0</v>
      </c>
      <c r="BG391" s="88">
        <f>IF($U$391="zákl. prenesená",$N$391,0)</f>
        <v>0</v>
      </c>
      <c r="BH391" s="88">
        <f>IF($U$391="zníž. prenesená",$N$391,0)</f>
        <v>0</v>
      </c>
      <c r="BI391" s="88">
        <f>IF($U$391="nulová",$N$391,0)</f>
        <v>0</v>
      </c>
      <c r="BJ391" s="6" t="s">
        <v>122</v>
      </c>
      <c r="BK391" s="147">
        <f>ROUND($L$391*$K$391,3)</f>
        <v>0</v>
      </c>
      <c r="BL391" s="6" t="s">
        <v>236</v>
      </c>
      <c r="BM391" s="6" t="s">
        <v>558</v>
      </c>
    </row>
    <row r="392" spans="2:65" s="6" customFormat="1" ht="15.75" customHeight="1">
      <c r="B392" s="23"/>
      <c r="C392" s="139" t="s">
        <v>559</v>
      </c>
      <c r="D392" s="139" t="s">
        <v>145</v>
      </c>
      <c r="E392" s="140" t="s">
        <v>560</v>
      </c>
      <c r="F392" s="239" t="s">
        <v>561</v>
      </c>
      <c r="G392" s="240"/>
      <c r="H392" s="240"/>
      <c r="I392" s="240"/>
      <c r="J392" s="141" t="s">
        <v>273</v>
      </c>
      <c r="K392" s="142">
        <v>10.5</v>
      </c>
      <c r="L392" s="241">
        <v>0</v>
      </c>
      <c r="M392" s="240"/>
      <c r="N392" s="242">
        <f>ROUND($L$392*$K$392,3)</f>
        <v>0</v>
      </c>
      <c r="O392" s="240"/>
      <c r="P392" s="240"/>
      <c r="Q392" s="240"/>
      <c r="R392" s="25"/>
      <c r="T392" s="144"/>
      <c r="U392" s="31" t="s">
        <v>40</v>
      </c>
      <c r="V392" s="24"/>
      <c r="W392" s="145">
        <f>$V$392*$K$392</f>
        <v>0</v>
      </c>
      <c r="X392" s="145">
        <v>2E-05</v>
      </c>
      <c r="Y392" s="145">
        <f>$X$392*$K$392</f>
        <v>0.00021</v>
      </c>
      <c r="Z392" s="145">
        <v>0</v>
      </c>
      <c r="AA392" s="146">
        <f>$Z$392*$K$392</f>
        <v>0</v>
      </c>
      <c r="AR392" s="6" t="s">
        <v>236</v>
      </c>
      <c r="AT392" s="6" t="s">
        <v>145</v>
      </c>
      <c r="AU392" s="6" t="s">
        <v>122</v>
      </c>
      <c r="AY392" s="6" t="s">
        <v>144</v>
      </c>
      <c r="BE392" s="88">
        <f>IF($U$392="základná",$N$392,0)</f>
        <v>0</v>
      </c>
      <c r="BF392" s="88">
        <f>IF($U$392="znížená",$N$392,0)</f>
        <v>0</v>
      </c>
      <c r="BG392" s="88">
        <f>IF($U$392="zákl. prenesená",$N$392,0)</f>
        <v>0</v>
      </c>
      <c r="BH392" s="88">
        <f>IF($U$392="zníž. prenesená",$N$392,0)</f>
        <v>0</v>
      </c>
      <c r="BI392" s="88">
        <f>IF($U$392="nulová",$N$392,0)</f>
        <v>0</v>
      </c>
      <c r="BJ392" s="6" t="s">
        <v>122</v>
      </c>
      <c r="BK392" s="147">
        <f>ROUND($L$392*$K$392,3)</f>
        <v>0</v>
      </c>
      <c r="BL392" s="6" t="s">
        <v>236</v>
      </c>
      <c r="BM392" s="6" t="s">
        <v>562</v>
      </c>
    </row>
    <row r="393" spans="2:65" s="6" customFormat="1" ht="27" customHeight="1">
      <c r="B393" s="23"/>
      <c r="C393" s="139" t="s">
        <v>563</v>
      </c>
      <c r="D393" s="139" t="s">
        <v>145</v>
      </c>
      <c r="E393" s="140" t="s">
        <v>564</v>
      </c>
      <c r="F393" s="239" t="s">
        <v>565</v>
      </c>
      <c r="G393" s="240"/>
      <c r="H393" s="240"/>
      <c r="I393" s="240"/>
      <c r="J393" s="141" t="s">
        <v>273</v>
      </c>
      <c r="K393" s="142">
        <v>13</v>
      </c>
      <c r="L393" s="241">
        <v>0</v>
      </c>
      <c r="M393" s="240"/>
      <c r="N393" s="242">
        <f>ROUND($L$393*$K$393,3)</f>
        <v>0</v>
      </c>
      <c r="O393" s="240"/>
      <c r="P393" s="240"/>
      <c r="Q393" s="240"/>
      <c r="R393" s="25"/>
      <c r="T393" s="144"/>
      <c r="U393" s="31" t="s">
        <v>40</v>
      </c>
      <c r="V393" s="24"/>
      <c r="W393" s="145">
        <f>$V$393*$K$393</f>
        <v>0</v>
      </c>
      <c r="X393" s="145">
        <v>4E-05</v>
      </c>
      <c r="Y393" s="145">
        <f>$X$393*$K$393</f>
        <v>0.0005200000000000001</v>
      </c>
      <c r="Z393" s="145">
        <v>0</v>
      </c>
      <c r="AA393" s="146">
        <f>$Z$393*$K$393</f>
        <v>0</v>
      </c>
      <c r="AR393" s="6" t="s">
        <v>236</v>
      </c>
      <c r="AT393" s="6" t="s">
        <v>145</v>
      </c>
      <c r="AU393" s="6" t="s">
        <v>122</v>
      </c>
      <c r="AY393" s="6" t="s">
        <v>144</v>
      </c>
      <c r="BE393" s="88">
        <f>IF($U$393="základná",$N$393,0)</f>
        <v>0</v>
      </c>
      <c r="BF393" s="88">
        <f>IF($U$393="znížená",$N$393,0)</f>
        <v>0</v>
      </c>
      <c r="BG393" s="88">
        <f>IF($U$393="zákl. prenesená",$N$393,0)</f>
        <v>0</v>
      </c>
      <c r="BH393" s="88">
        <f>IF($U$393="zníž. prenesená",$N$393,0)</f>
        <v>0</v>
      </c>
      <c r="BI393" s="88">
        <f>IF($U$393="nulová",$N$393,0)</f>
        <v>0</v>
      </c>
      <c r="BJ393" s="6" t="s">
        <v>122</v>
      </c>
      <c r="BK393" s="147">
        <f>ROUND($L$393*$K$393,3)</f>
        <v>0</v>
      </c>
      <c r="BL393" s="6" t="s">
        <v>236</v>
      </c>
      <c r="BM393" s="6" t="s">
        <v>566</v>
      </c>
    </row>
    <row r="394" spans="2:65" s="6" customFormat="1" ht="27" customHeight="1">
      <c r="B394" s="23"/>
      <c r="C394" s="139" t="s">
        <v>567</v>
      </c>
      <c r="D394" s="139" t="s">
        <v>145</v>
      </c>
      <c r="E394" s="140" t="s">
        <v>568</v>
      </c>
      <c r="F394" s="239" t="s">
        <v>569</v>
      </c>
      <c r="G394" s="240"/>
      <c r="H394" s="240"/>
      <c r="I394" s="240"/>
      <c r="J394" s="141" t="s">
        <v>273</v>
      </c>
      <c r="K394" s="142">
        <v>34.7</v>
      </c>
      <c r="L394" s="241">
        <v>0</v>
      </c>
      <c r="M394" s="240"/>
      <c r="N394" s="242">
        <f>ROUND($L$394*$K$394,3)</f>
        <v>0</v>
      </c>
      <c r="O394" s="240"/>
      <c r="P394" s="240"/>
      <c r="Q394" s="240"/>
      <c r="R394" s="25"/>
      <c r="T394" s="144"/>
      <c r="U394" s="31" t="s">
        <v>40</v>
      </c>
      <c r="V394" s="24"/>
      <c r="W394" s="145">
        <f>$V$394*$K$394</f>
        <v>0</v>
      </c>
      <c r="X394" s="145">
        <v>0</v>
      </c>
      <c r="Y394" s="145">
        <f>$X$394*$K$394</f>
        <v>0</v>
      </c>
      <c r="Z394" s="145">
        <v>0</v>
      </c>
      <c r="AA394" s="146">
        <f>$Z$394*$K$394</f>
        <v>0</v>
      </c>
      <c r="AR394" s="6" t="s">
        <v>236</v>
      </c>
      <c r="AT394" s="6" t="s">
        <v>145</v>
      </c>
      <c r="AU394" s="6" t="s">
        <v>122</v>
      </c>
      <c r="AY394" s="6" t="s">
        <v>144</v>
      </c>
      <c r="BE394" s="88">
        <f>IF($U$394="základná",$N$394,0)</f>
        <v>0</v>
      </c>
      <c r="BF394" s="88">
        <f>IF($U$394="znížená",$N$394,0)</f>
        <v>0</v>
      </c>
      <c r="BG394" s="88">
        <f>IF($U$394="zákl. prenesená",$N$394,0)</f>
        <v>0</v>
      </c>
      <c r="BH394" s="88">
        <f>IF($U$394="zníž. prenesená",$N$394,0)</f>
        <v>0</v>
      </c>
      <c r="BI394" s="88">
        <f>IF($U$394="nulová",$N$394,0)</f>
        <v>0</v>
      </c>
      <c r="BJ394" s="6" t="s">
        <v>122</v>
      </c>
      <c r="BK394" s="147">
        <f>ROUND($L$394*$K$394,3)</f>
        <v>0</v>
      </c>
      <c r="BL394" s="6" t="s">
        <v>236</v>
      </c>
      <c r="BM394" s="6" t="s">
        <v>570</v>
      </c>
    </row>
    <row r="395" spans="2:65" s="6" customFormat="1" ht="27" customHeight="1">
      <c r="B395" s="23"/>
      <c r="C395" s="139" t="s">
        <v>571</v>
      </c>
      <c r="D395" s="139" t="s">
        <v>145</v>
      </c>
      <c r="E395" s="140" t="s">
        <v>572</v>
      </c>
      <c r="F395" s="239" t="s">
        <v>573</v>
      </c>
      <c r="G395" s="240"/>
      <c r="H395" s="240"/>
      <c r="I395" s="240"/>
      <c r="J395" s="141" t="s">
        <v>195</v>
      </c>
      <c r="K395" s="142">
        <v>3</v>
      </c>
      <c r="L395" s="241">
        <v>0</v>
      </c>
      <c r="M395" s="240"/>
      <c r="N395" s="242">
        <f>ROUND($L$395*$K$395,3)</f>
        <v>0</v>
      </c>
      <c r="O395" s="240"/>
      <c r="P395" s="240"/>
      <c r="Q395" s="240"/>
      <c r="R395" s="25"/>
      <c r="T395" s="144"/>
      <c r="U395" s="31" t="s">
        <v>40</v>
      </c>
      <c r="V395" s="24"/>
      <c r="W395" s="145">
        <f>$V$395*$K$395</f>
        <v>0</v>
      </c>
      <c r="X395" s="145">
        <v>0</v>
      </c>
      <c r="Y395" s="145">
        <f>$X$395*$K$395</f>
        <v>0</v>
      </c>
      <c r="Z395" s="145">
        <v>0</v>
      </c>
      <c r="AA395" s="146">
        <f>$Z$395*$K$395</f>
        <v>0</v>
      </c>
      <c r="AR395" s="6" t="s">
        <v>236</v>
      </c>
      <c r="AT395" s="6" t="s">
        <v>145</v>
      </c>
      <c r="AU395" s="6" t="s">
        <v>122</v>
      </c>
      <c r="AY395" s="6" t="s">
        <v>144</v>
      </c>
      <c r="BE395" s="88">
        <f>IF($U$395="základná",$N$395,0)</f>
        <v>0</v>
      </c>
      <c r="BF395" s="88">
        <f>IF($U$395="znížená",$N$395,0)</f>
        <v>0</v>
      </c>
      <c r="BG395" s="88">
        <f>IF($U$395="zákl. prenesená",$N$395,0)</f>
        <v>0</v>
      </c>
      <c r="BH395" s="88">
        <f>IF($U$395="zníž. prenesená",$N$395,0)</f>
        <v>0</v>
      </c>
      <c r="BI395" s="88">
        <f>IF($U$395="nulová",$N$395,0)</f>
        <v>0</v>
      </c>
      <c r="BJ395" s="6" t="s">
        <v>122</v>
      </c>
      <c r="BK395" s="147">
        <f>ROUND($L$395*$K$395,3)</f>
        <v>0</v>
      </c>
      <c r="BL395" s="6" t="s">
        <v>236</v>
      </c>
      <c r="BM395" s="6" t="s">
        <v>574</v>
      </c>
    </row>
    <row r="396" spans="2:65" s="6" customFormat="1" ht="27" customHeight="1">
      <c r="B396" s="23"/>
      <c r="C396" s="139" t="s">
        <v>575</v>
      </c>
      <c r="D396" s="139" t="s">
        <v>145</v>
      </c>
      <c r="E396" s="140" t="s">
        <v>576</v>
      </c>
      <c r="F396" s="239" t="s">
        <v>577</v>
      </c>
      <c r="G396" s="240"/>
      <c r="H396" s="240"/>
      <c r="I396" s="240"/>
      <c r="J396" s="141" t="s">
        <v>245</v>
      </c>
      <c r="K396" s="142">
        <v>545</v>
      </c>
      <c r="L396" s="241">
        <v>0</v>
      </c>
      <c r="M396" s="240"/>
      <c r="N396" s="242">
        <f>ROUND($L$396*$K$396,3)</f>
        <v>0</v>
      </c>
      <c r="O396" s="240"/>
      <c r="P396" s="240"/>
      <c r="Q396" s="240"/>
      <c r="R396" s="25"/>
      <c r="T396" s="144"/>
      <c r="U396" s="31" t="s">
        <v>40</v>
      </c>
      <c r="V396" s="24"/>
      <c r="W396" s="145">
        <f>$V$396*$K$396</f>
        <v>0</v>
      </c>
      <c r="X396" s="145">
        <v>0</v>
      </c>
      <c r="Y396" s="145">
        <f>$X$396*$K$396</f>
        <v>0</v>
      </c>
      <c r="Z396" s="145">
        <v>0</v>
      </c>
      <c r="AA396" s="146">
        <f>$Z$396*$K$396</f>
        <v>0</v>
      </c>
      <c r="AR396" s="6" t="s">
        <v>236</v>
      </c>
      <c r="AT396" s="6" t="s">
        <v>145</v>
      </c>
      <c r="AU396" s="6" t="s">
        <v>122</v>
      </c>
      <c r="AY396" s="6" t="s">
        <v>144</v>
      </c>
      <c r="BE396" s="88">
        <f>IF($U$396="základná",$N$396,0)</f>
        <v>0</v>
      </c>
      <c r="BF396" s="88">
        <f>IF($U$396="znížená",$N$396,0)</f>
        <v>0</v>
      </c>
      <c r="BG396" s="88">
        <f>IF($U$396="zákl. prenesená",$N$396,0)</f>
        <v>0</v>
      </c>
      <c r="BH396" s="88">
        <f>IF($U$396="zníž. prenesená",$N$396,0)</f>
        <v>0</v>
      </c>
      <c r="BI396" s="88">
        <f>IF($U$396="nulová",$N$396,0)</f>
        <v>0</v>
      </c>
      <c r="BJ396" s="6" t="s">
        <v>122</v>
      </c>
      <c r="BK396" s="147">
        <f>ROUND($L$396*$K$396,3)</f>
        <v>0</v>
      </c>
      <c r="BL396" s="6" t="s">
        <v>236</v>
      </c>
      <c r="BM396" s="6" t="s">
        <v>578</v>
      </c>
    </row>
    <row r="397" spans="2:65" s="6" customFormat="1" ht="27" customHeight="1">
      <c r="B397" s="23"/>
      <c r="C397" s="139" t="s">
        <v>579</v>
      </c>
      <c r="D397" s="139" t="s">
        <v>145</v>
      </c>
      <c r="E397" s="140" t="s">
        <v>580</v>
      </c>
      <c r="F397" s="239" t="s">
        <v>581</v>
      </c>
      <c r="G397" s="240"/>
      <c r="H397" s="240"/>
      <c r="I397" s="240"/>
      <c r="J397" s="141" t="s">
        <v>245</v>
      </c>
      <c r="K397" s="142">
        <v>455</v>
      </c>
      <c r="L397" s="241">
        <v>0</v>
      </c>
      <c r="M397" s="240"/>
      <c r="N397" s="242">
        <f>ROUND($L$397*$K$397,3)</f>
        <v>0</v>
      </c>
      <c r="O397" s="240"/>
      <c r="P397" s="240"/>
      <c r="Q397" s="240"/>
      <c r="R397" s="25"/>
      <c r="T397" s="144"/>
      <c r="U397" s="31" t="s">
        <v>40</v>
      </c>
      <c r="V397" s="24"/>
      <c r="W397" s="145">
        <f>$V$397*$K$397</f>
        <v>0</v>
      </c>
      <c r="X397" s="145">
        <v>0</v>
      </c>
      <c r="Y397" s="145">
        <f>$X$397*$K$397</f>
        <v>0</v>
      </c>
      <c r="Z397" s="145">
        <v>0.00751</v>
      </c>
      <c r="AA397" s="146">
        <f>$Z$397*$K$397</f>
        <v>3.41705</v>
      </c>
      <c r="AR397" s="6" t="s">
        <v>236</v>
      </c>
      <c r="AT397" s="6" t="s">
        <v>145</v>
      </c>
      <c r="AU397" s="6" t="s">
        <v>122</v>
      </c>
      <c r="AY397" s="6" t="s">
        <v>144</v>
      </c>
      <c r="BE397" s="88">
        <f>IF($U$397="základná",$N$397,0)</f>
        <v>0</v>
      </c>
      <c r="BF397" s="88">
        <f>IF($U$397="znížená",$N$397,0)</f>
        <v>0</v>
      </c>
      <c r="BG397" s="88">
        <f>IF($U$397="zákl. prenesená",$N$397,0)</f>
        <v>0</v>
      </c>
      <c r="BH397" s="88">
        <f>IF($U$397="zníž. prenesená",$N$397,0)</f>
        <v>0</v>
      </c>
      <c r="BI397" s="88">
        <f>IF($U$397="nulová",$N$397,0)</f>
        <v>0</v>
      </c>
      <c r="BJ397" s="6" t="s">
        <v>122</v>
      </c>
      <c r="BK397" s="147">
        <f>ROUND($L$397*$K$397,3)</f>
        <v>0</v>
      </c>
      <c r="BL397" s="6" t="s">
        <v>236</v>
      </c>
      <c r="BM397" s="6" t="s">
        <v>582</v>
      </c>
    </row>
    <row r="398" spans="2:65" s="6" customFormat="1" ht="27" customHeight="1">
      <c r="B398" s="23"/>
      <c r="C398" s="139" t="s">
        <v>583</v>
      </c>
      <c r="D398" s="139" t="s">
        <v>145</v>
      </c>
      <c r="E398" s="140" t="s">
        <v>584</v>
      </c>
      <c r="F398" s="239" t="s">
        <v>585</v>
      </c>
      <c r="G398" s="240"/>
      <c r="H398" s="240"/>
      <c r="I398" s="240"/>
      <c r="J398" s="141" t="s">
        <v>273</v>
      </c>
      <c r="K398" s="142">
        <v>69.4</v>
      </c>
      <c r="L398" s="241">
        <v>0</v>
      </c>
      <c r="M398" s="240"/>
      <c r="N398" s="242">
        <f>ROUND($L$398*$K$398,3)</f>
        <v>0</v>
      </c>
      <c r="O398" s="240"/>
      <c r="P398" s="240"/>
      <c r="Q398" s="240"/>
      <c r="R398" s="25"/>
      <c r="T398" s="144"/>
      <c r="U398" s="31" t="s">
        <v>40</v>
      </c>
      <c r="V398" s="24"/>
      <c r="W398" s="145">
        <f>$V$398*$K$398</f>
        <v>0</v>
      </c>
      <c r="X398" s="145">
        <v>0.00245</v>
      </c>
      <c r="Y398" s="145">
        <f>$X$398*$K$398</f>
        <v>0.17003000000000001</v>
      </c>
      <c r="Z398" s="145">
        <v>0</v>
      </c>
      <c r="AA398" s="146">
        <f>$Z$398*$K$398</f>
        <v>0</v>
      </c>
      <c r="AR398" s="6" t="s">
        <v>236</v>
      </c>
      <c r="AT398" s="6" t="s">
        <v>145</v>
      </c>
      <c r="AU398" s="6" t="s">
        <v>122</v>
      </c>
      <c r="AY398" s="6" t="s">
        <v>144</v>
      </c>
      <c r="BE398" s="88">
        <f>IF($U$398="základná",$N$398,0)</f>
        <v>0</v>
      </c>
      <c r="BF398" s="88">
        <f>IF($U$398="znížená",$N$398,0)</f>
        <v>0</v>
      </c>
      <c r="BG398" s="88">
        <f>IF($U$398="zákl. prenesená",$N$398,0)</f>
        <v>0</v>
      </c>
      <c r="BH398" s="88">
        <f>IF($U$398="zníž. prenesená",$N$398,0)</f>
        <v>0</v>
      </c>
      <c r="BI398" s="88">
        <f>IF($U$398="nulová",$N$398,0)</f>
        <v>0</v>
      </c>
      <c r="BJ398" s="6" t="s">
        <v>122</v>
      </c>
      <c r="BK398" s="147">
        <f>ROUND($L$398*$K$398,3)</f>
        <v>0</v>
      </c>
      <c r="BL398" s="6" t="s">
        <v>236</v>
      </c>
      <c r="BM398" s="6" t="s">
        <v>586</v>
      </c>
    </row>
    <row r="399" spans="2:65" s="6" customFormat="1" ht="27" customHeight="1">
      <c r="B399" s="23"/>
      <c r="C399" s="139" t="s">
        <v>587</v>
      </c>
      <c r="D399" s="139" t="s">
        <v>145</v>
      </c>
      <c r="E399" s="140" t="s">
        <v>588</v>
      </c>
      <c r="F399" s="239" t="s">
        <v>589</v>
      </c>
      <c r="G399" s="240"/>
      <c r="H399" s="240"/>
      <c r="I399" s="240"/>
      <c r="J399" s="141" t="s">
        <v>273</v>
      </c>
      <c r="K399" s="142">
        <v>34.1</v>
      </c>
      <c r="L399" s="241">
        <v>0</v>
      </c>
      <c r="M399" s="240"/>
      <c r="N399" s="242">
        <f>ROUND($L$399*$K$399,3)</f>
        <v>0</v>
      </c>
      <c r="O399" s="240"/>
      <c r="P399" s="240"/>
      <c r="Q399" s="240"/>
      <c r="R399" s="25"/>
      <c r="T399" s="144"/>
      <c r="U399" s="31" t="s">
        <v>40</v>
      </c>
      <c r="V399" s="24"/>
      <c r="W399" s="145">
        <f>$V$399*$K$399</f>
        <v>0</v>
      </c>
      <c r="X399" s="145">
        <v>0</v>
      </c>
      <c r="Y399" s="145">
        <f>$X$399*$K$399</f>
        <v>0</v>
      </c>
      <c r="Z399" s="145">
        <v>0.0033</v>
      </c>
      <c r="AA399" s="146">
        <f>$Z$399*$K$399</f>
        <v>0.11253</v>
      </c>
      <c r="AR399" s="6" t="s">
        <v>236</v>
      </c>
      <c r="AT399" s="6" t="s">
        <v>145</v>
      </c>
      <c r="AU399" s="6" t="s">
        <v>122</v>
      </c>
      <c r="AY399" s="6" t="s">
        <v>144</v>
      </c>
      <c r="BE399" s="88">
        <f>IF($U$399="základná",$N$399,0)</f>
        <v>0</v>
      </c>
      <c r="BF399" s="88">
        <f>IF($U$399="znížená",$N$399,0)</f>
        <v>0</v>
      </c>
      <c r="BG399" s="88">
        <f>IF($U$399="zákl. prenesená",$N$399,0)</f>
        <v>0</v>
      </c>
      <c r="BH399" s="88">
        <f>IF($U$399="zníž. prenesená",$N$399,0)</f>
        <v>0</v>
      </c>
      <c r="BI399" s="88">
        <f>IF($U$399="nulová",$N$399,0)</f>
        <v>0</v>
      </c>
      <c r="BJ399" s="6" t="s">
        <v>122</v>
      </c>
      <c r="BK399" s="147">
        <f>ROUND($L$399*$K$399,3)</f>
        <v>0</v>
      </c>
      <c r="BL399" s="6" t="s">
        <v>236</v>
      </c>
      <c r="BM399" s="6" t="s">
        <v>590</v>
      </c>
    </row>
    <row r="400" spans="2:51" s="6" customFormat="1" ht="18.75" customHeight="1">
      <c r="B400" s="148"/>
      <c r="C400" s="149"/>
      <c r="D400" s="149"/>
      <c r="E400" s="149"/>
      <c r="F400" s="243" t="s">
        <v>591</v>
      </c>
      <c r="G400" s="244"/>
      <c r="H400" s="244"/>
      <c r="I400" s="244"/>
      <c r="J400" s="149"/>
      <c r="K400" s="149"/>
      <c r="L400" s="149"/>
      <c r="M400" s="149"/>
      <c r="N400" s="149"/>
      <c r="O400" s="149"/>
      <c r="P400" s="149"/>
      <c r="Q400" s="149"/>
      <c r="R400" s="150"/>
      <c r="T400" s="151"/>
      <c r="U400" s="149"/>
      <c r="V400" s="149"/>
      <c r="W400" s="149"/>
      <c r="X400" s="149"/>
      <c r="Y400" s="149"/>
      <c r="Z400" s="149"/>
      <c r="AA400" s="152"/>
      <c r="AT400" s="153" t="s">
        <v>152</v>
      </c>
      <c r="AU400" s="153" t="s">
        <v>122</v>
      </c>
      <c r="AV400" s="153" t="s">
        <v>77</v>
      </c>
      <c r="AW400" s="153" t="s">
        <v>95</v>
      </c>
      <c r="AX400" s="153" t="s">
        <v>73</v>
      </c>
      <c r="AY400" s="153" t="s">
        <v>144</v>
      </c>
    </row>
    <row r="401" spans="2:51" s="6" customFormat="1" ht="18.75" customHeight="1">
      <c r="B401" s="154"/>
      <c r="C401" s="155"/>
      <c r="D401" s="155"/>
      <c r="E401" s="155"/>
      <c r="F401" s="245" t="s">
        <v>592</v>
      </c>
      <c r="G401" s="246"/>
      <c r="H401" s="246"/>
      <c r="I401" s="246"/>
      <c r="J401" s="155"/>
      <c r="K401" s="156">
        <v>34.1</v>
      </c>
      <c r="L401" s="155"/>
      <c r="M401" s="155"/>
      <c r="N401" s="155"/>
      <c r="O401" s="155"/>
      <c r="P401" s="155"/>
      <c r="Q401" s="155"/>
      <c r="R401" s="157"/>
      <c r="T401" s="158"/>
      <c r="U401" s="155"/>
      <c r="V401" s="155"/>
      <c r="W401" s="155"/>
      <c r="X401" s="155"/>
      <c r="Y401" s="155"/>
      <c r="Z401" s="155"/>
      <c r="AA401" s="159"/>
      <c r="AT401" s="160" t="s">
        <v>152</v>
      </c>
      <c r="AU401" s="160" t="s">
        <v>122</v>
      </c>
      <c r="AV401" s="160" t="s">
        <v>122</v>
      </c>
      <c r="AW401" s="160" t="s">
        <v>95</v>
      </c>
      <c r="AX401" s="160" t="s">
        <v>77</v>
      </c>
      <c r="AY401" s="160" t="s">
        <v>144</v>
      </c>
    </row>
    <row r="402" spans="2:65" s="6" customFormat="1" ht="39" customHeight="1">
      <c r="B402" s="23"/>
      <c r="C402" s="139" t="s">
        <v>593</v>
      </c>
      <c r="D402" s="139" t="s">
        <v>145</v>
      </c>
      <c r="E402" s="140" t="s">
        <v>594</v>
      </c>
      <c r="F402" s="239" t="s">
        <v>595</v>
      </c>
      <c r="G402" s="240"/>
      <c r="H402" s="240"/>
      <c r="I402" s="240"/>
      <c r="J402" s="141" t="s">
        <v>245</v>
      </c>
      <c r="K402" s="142">
        <v>16</v>
      </c>
      <c r="L402" s="241">
        <v>0</v>
      </c>
      <c r="M402" s="240"/>
      <c r="N402" s="242">
        <f>ROUND($L$402*$K$402,3)</f>
        <v>0</v>
      </c>
      <c r="O402" s="240"/>
      <c r="P402" s="240"/>
      <c r="Q402" s="240"/>
      <c r="R402" s="25"/>
      <c r="T402" s="144"/>
      <c r="U402" s="31" t="s">
        <v>40</v>
      </c>
      <c r="V402" s="24"/>
      <c r="W402" s="145">
        <f>$V$402*$K$402</f>
        <v>0</v>
      </c>
      <c r="X402" s="145">
        <v>0.0003</v>
      </c>
      <c r="Y402" s="145">
        <f>$X$402*$K$402</f>
        <v>0.0048</v>
      </c>
      <c r="Z402" s="145">
        <v>0</v>
      </c>
      <c r="AA402" s="146">
        <f>$Z$402*$K$402</f>
        <v>0</v>
      </c>
      <c r="AR402" s="6" t="s">
        <v>236</v>
      </c>
      <c r="AT402" s="6" t="s">
        <v>145</v>
      </c>
      <c r="AU402" s="6" t="s">
        <v>122</v>
      </c>
      <c r="AY402" s="6" t="s">
        <v>144</v>
      </c>
      <c r="BE402" s="88">
        <f>IF($U$402="základná",$N$402,0)</f>
        <v>0</v>
      </c>
      <c r="BF402" s="88">
        <f>IF($U$402="znížená",$N$402,0)</f>
        <v>0</v>
      </c>
      <c r="BG402" s="88">
        <f>IF($U$402="zákl. prenesená",$N$402,0)</f>
        <v>0</v>
      </c>
      <c r="BH402" s="88">
        <f>IF($U$402="zníž. prenesená",$N$402,0)</f>
        <v>0</v>
      </c>
      <c r="BI402" s="88">
        <f>IF($U$402="nulová",$N$402,0)</f>
        <v>0</v>
      </c>
      <c r="BJ402" s="6" t="s">
        <v>122</v>
      </c>
      <c r="BK402" s="147">
        <f>ROUND($L$402*$K$402,3)</f>
        <v>0</v>
      </c>
      <c r="BL402" s="6" t="s">
        <v>236</v>
      </c>
      <c r="BM402" s="6" t="s">
        <v>596</v>
      </c>
    </row>
    <row r="403" spans="2:65" s="6" customFormat="1" ht="15.75" customHeight="1">
      <c r="B403" s="23"/>
      <c r="C403" s="168" t="s">
        <v>597</v>
      </c>
      <c r="D403" s="168" t="s">
        <v>232</v>
      </c>
      <c r="E403" s="169" t="s">
        <v>598</v>
      </c>
      <c r="F403" s="249" t="s">
        <v>599</v>
      </c>
      <c r="G403" s="250"/>
      <c r="H403" s="250"/>
      <c r="I403" s="250"/>
      <c r="J403" s="170" t="s">
        <v>245</v>
      </c>
      <c r="K403" s="171">
        <v>20.8</v>
      </c>
      <c r="L403" s="251">
        <v>0</v>
      </c>
      <c r="M403" s="250"/>
      <c r="N403" s="252">
        <f>ROUND($L$403*$K$403,3)</f>
        <v>0</v>
      </c>
      <c r="O403" s="240"/>
      <c r="P403" s="240"/>
      <c r="Q403" s="240"/>
      <c r="R403" s="25"/>
      <c r="T403" s="144"/>
      <c r="U403" s="31" t="s">
        <v>40</v>
      </c>
      <c r="V403" s="24"/>
      <c r="W403" s="145">
        <f>$V$403*$K$403</f>
        <v>0</v>
      </c>
      <c r="X403" s="145">
        <v>1E-05</v>
      </c>
      <c r="Y403" s="145">
        <f>$X$403*$K$403</f>
        <v>0.00020800000000000001</v>
      </c>
      <c r="Z403" s="145">
        <v>0</v>
      </c>
      <c r="AA403" s="146">
        <f>$Z$403*$K$403</f>
        <v>0</v>
      </c>
      <c r="AR403" s="6" t="s">
        <v>330</v>
      </c>
      <c r="AT403" s="6" t="s">
        <v>232</v>
      </c>
      <c r="AU403" s="6" t="s">
        <v>122</v>
      </c>
      <c r="AY403" s="6" t="s">
        <v>144</v>
      </c>
      <c r="BE403" s="88">
        <f>IF($U$403="základná",$N$403,0)</f>
        <v>0</v>
      </c>
      <c r="BF403" s="88">
        <f>IF($U$403="znížená",$N$403,0)</f>
        <v>0</v>
      </c>
      <c r="BG403" s="88">
        <f>IF($U$403="zákl. prenesená",$N$403,0)</f>
        <v>0</v>
      </c>
      <c r="BH403" s="88">
        <f>IF($U$403="zníž. prenesená",$N$403,0)</f>
        <v>0</v>
      </c>
      <c r="BI403" s="88">
        <f>IF($U$403="nulová",$N$403,0)</f>
        <v>0</v>
      </c>
      <c r="BJ403" s="6" t="s">
        <v>122</v>
      </c>
      <c r="BK403" s="147">
        <f>ROUND($L$403*$K$403,3)</f>
        <v>0</v>
      </c>
      <c r="BL403" s="6" t="s">
        <v>236</v>
      </c>
      <c r="BM403" s="6" t="s">
        <v>600</v>
      </c>
    </row>
    <row r="404" spans="2:65" s="6" customFormat="1" ht="27" customHeight="1">
      <c r="B404" s="23"/>
      <c r="C404" s="139" t="s">
        <v>601</v>
      </c>
      <c r="D404" s="139" t="s">
        <v>145</v>
      </c>
      <c r="E404" s="140" t="s">
        <v>602</v>
      </c>
      <c r="F404" s="239" t="s">
        <v>603</v>
      </c>
      <c r="G404" s="240"/>
      <c r="H404" s="240"/>
      <c r="I404" s="240"/>
      <c r="J404" s="141" t="s">
        <v>273</v>
      </c>
      <c r="K404" s="142">
        <v>6.45</v>
      </c>
      <c r="L404" s="241">
        <v>0</v>
      </c>
      <c r="M404" s="240"/>
      <c r="N404" s="242">
        <f>ROUND($L$404*$K$404,3)</f>
        <v>0</v>
      </c>
      <c r="O404" s="240"/>
      <c r="P404" s="240"/>
      <c r="Q404" s="240"/>
      <c r="R404" s="25"/>
      <c r="T404" s="144"/>
      <c r="U404" s="31" t="s">
        <v>40</v>
      </c>
      <c r="V404" s="24"/>
      <c r="W404" s="145">
        <f>$V$404*$K$404</f>
        <v>0</v>
      </c>
      <c r="X404" s="145">
        <v>0</v>
      </c>
      <c r="Y404" s="145">
        <f>$X$404*$K$404</f>
        <v>0</v>
      </c>
      <c r="Z404" s="145">
        <v>0.00135</v>
      </c>
      <c r="AA404" s="146">
        <f>$Z$404*$K$404</f>
        <v>0.0087075</v>
      </c>
      <c r="AR404" s="6" t="s">
        <v>236</v>
      </c>
      <c r="AT404" s="6" t="s">
        <v>145</v>
      </c>
      <c r="AU404" s="6" t="s">
        <v>122</v>
      </c>
      <c r="AY404" s="6" t="s">
        <v>144</v>
      </c>
      <c r="BE404" s="88">
        <f>IF($U$404="základná",$N$404,0)</f>
        <v>0</v>
      </c>
      <c r="BF404" s="88">
        <f>IF($U$404="znížená",$N$404,0)</f>
        <v>0</v>
      </c>
      <c r="BG404" s="88">
        <f>IF($U$404="zákl. prenesená",$N$404,0)</f>
        <v>0</v>
      </c>
      <c r="BH404" s="88">
        <f>IF($U$404="zníž. prenesená",$N$404,0)</f>
        <v>0</v>
      </c>
      <c r="BI404" s="88">
        <f>IF($U$404="nulová",$N$404,0)</f>
        <v>0</v>
      </c>
      <c r="BJ404" s="6" t="s">
        <v>122</v>
      </c>
      <c r="BK404" s="147">
        <f>ROUND($L$404*$K$404,3)</f>
        <v>0</v>
      </c>
      <c r="BL404" s="6" t="s">
        <v>236</v>
      </c>
      <c r="BM404" s="6" t="s">
        <v>604</v>
      </c>
    </row>
    <row r="405" spans="2:51" s="6" customFormat="1" ht="18.75" customHeight="1">
      <c r="B405" s="148"/>
      <c r="C405" s="149"/>
      <c r="D405" s="149"/>
      <c r="E405" s="149"/>
      <c r="F405" s="243" t="s">
        <v>605</v>
      </c>
      <c r="G405" s="244"/>
      <c r="H405" s="244"/>
      <c r="I405" s="244"/>
      <c r="J405" s="149"/>
      <c r="K405" s="149"/>
      <c r="L405" s="149"/>
      <c r="M405" s="149"/>
      <c r="N405" s="149"/>
      <c r="O405" s="149"/>
      <c r="P405" s="149"/>
      <c r="Q405" s="149"/>
      <c r="R405" s="150"/>
      <c r="T405" s="151"/>
      <c r="U405" s="149"/>
      <c r="V405" s="149"/>
      <c r="W405" s="149"/>
      <c r="X405" s="149"/>
      <c r="Y405" s="149"/>
      <c r="Z405" s="149"/>
      <c r="AA405" s="152"/>
      <c r="AT405" s="153" t="s">
        <v>152</v>
      </c>
      <c r="AU405" s="153" t="s">
        <v>122</v>
      </c>
      <c r="AV405" s="153" t="s">
        <v>77</v>
      </c>
      <c r="AW405" s="153" t="s">
        <v>95</v>
      </c>
      <c r="AX405" s="153" t="s">
        <v>73</v>
      </c>
      <c r="AY405" s="153" t="s">
        <v>144</v>
      </c>
    </row>
    <row r="406" spans="2:51" s="6" customFormat="1" ht="18.75" customHeight="1">
      <c r="B406" s="154"/>
      <c r="C406" s="155"/>
      <c r="D406" s="155"/>
      <c r="E406" s="155"/>
      <c r="F406" s="245" t="s">
        <v>606</v>
      </c>
      <c r="G406" s="246"/>
      <c r="H406" s="246"/>
      <c r="I406" s="246"/>
      <c r="J406" s="155"/>
      <c r="K406" s="156">
        <v>6.45</v>
      </c>
      <c r="L406" s="155"/>
      <c r="M406" s="155"/>
      <c r="N406" s="155"/>
      <c r="O406" s="155"/>
      <c r="P406" s="155"/>
      <c r="Q406" s="155"/>
      <c r="R406" s="157"/>
      <c r="T406" s="158"/>
      <c r="U406" s="155"/>
      <c r="V406" s="155"/>
      <c r="W406" s="155"/>
      <c r="X406" s="155"/>
      <c r="Y406" s="155"/>
      <c r="Z406" s="155"/>
      <c r="AA406" s="159"/>
      <c r="AT406" s="160" t="s">
        <v>152</v>
      </c>
      <c r="AU406" s="160" t="s">
        <v>122</v>
      </c>
      <c r="AV406" s="160" t="s">
        <v>122</v>
      </c>
      <c r="AW406" s="160" t="s">
        <v>95</v>
      </c>
      <c r="AX406" s="160" t="s">
        <v>77</v>
      </c>
      <c r="AY406" s="160" t="s">
        <v>144</v>
      </c>
    </row>
    <row r="407" spans="2:65" s="6" customFormat="1" ht="27" customHeight="1">
      <c r="B407" s="23"/>
      <c r="C407" s="139" t="s">
        <v>607</v>
      </c>
      <c r="D407" s="139" t="s">
        <v>145</v>
      </c>
      <c r="E407" s="140" t="s">
        <v>608</v>
      </c>
      <c r="F407" s="239" t="s">
        <v>609</v>
      </c>
      <c r="G407" s="240"/>
      <c r="H407" s="240"/>
      <c r="I407" s="240"/>
      <c r="J407" s="141" t="s">
        <v>273</v>
      </c>
      <c r="K407" s="142">
        <v>19</v>
      </c>
      <c r="L407" s="241">
        <v>0</v>
      </c>
      <c r="M407" s="240"/>
      <c r="N407" s="242">
        <f>ROUND($L$407*$K$407,3)</f>
        <v>0</v>
      </c>
      <c r="O407" s="240"/>
      <c r="P407" s="240"/>
      <c r="Q407" s="240"/>
      <c r="R407" s="25"/>
      <c r="T407" s="144"/>
      <c r="U407" s="31" t="s">
        <v>40</v>
      </c>
      <c r="V407" s="24"/>
      <c r="W407" s="145">
        <f>$V$407*$K$407</f>
        <v>0</v>
      </c>
      <c r="X407" s="145">
        <v>0.0004</v>
      </c>
      <c r="Y407" s="145">
        <f>$X$407*$K$407</f>
        <v>0.0076</v>
      </c>
      <c r="Z407" s="145">
        <v>0</v>
      </c>
      <c r="AA407" s="146">
        <f>$Z$407*$K$407</f>
        <v>0</v>
      </c>
      <c r="AR407" s="6" t="s">
        <v>236</v>
      </c>
      <c r="AT407" s="6" t="s">
        <v>145</v>
      </c>
      <c r="AU407" s="6" t="s">
        <v>122</v>
      </c>
      <c r="AY407" s="6" t="s">
        <v>144</v>
      </c>
      <c r="BE407" s="88">
        <f>IF($U$407="základná",$N$407,0)</f>
        <v>0</v>
      </c>
      <c r="BF407" s="88">
        <f>IF($U$407="znížená",$N$407,0)</f>
        <v>0</v>
      </c>
      <c r="BG407" s="88">
        <f>IF($U$407="zákl. prenesená",$N$407,0)</f>
        <v>0</v>
      </c>
      <c r="BH407" s="88">
        <f>IF($U$407="zníž. prenesená",$N$407,0)</f>
        <v>0</v>
      </c>
      <c r="BI407" s="88">
        <f>IF($U$407="nulová",$N$407,0)</f>
        <v>0</v>
      </c>
      <c r="BJ407" s="6" t="s">
        <v>122</v>
      </c>
      <c r="BK407" s="147">
        <f>ROUND($L$407*$K$407,3)</f>
        <v>0</v>
      </c>
      <c r="BL407" s="6" t="s">
        <v>236</v>
      </c>
      <c r="BM407" s="6" t="s">
        <v>610</v>
      </c>
    </row>
    <row r="408" spans="2:65" s="6" customFormat="1" ht="27" customHeight="1">
      <c r="B408" s="23"/>
      <c r="C408" s="139" t="s">
        <v>611</v>
      </c>
      <c r="D408" s="139" t="s">
        <v>145</v>
      </c>
      <c r="E408" s="140" t="s">
        <v>612</v>
      </c>
      <c r="F408" s="239" t="s">
        <v>613</v>
      </c>
      <c r="G408" s="240"/>
      <c r="H408" s="240"/>
      <c r="I408" s="240"/>
      <c r="J408" s="141" t="s">
        <v>273</v>
      </c>
      <c r="K408" s="142">
        <v>8.9</v>
      </c>
      <c r="L408" s="241">
        <v>0</v>
      </c>
      <c r="M408" s="240"/>
      <c r="N408" s="242">
        <f>ROUND($L$408*$K$408,3)</f>
        <v>0</v>
      </c>
      <c r="O408" s="240"/>
      <c r="P408" s="240"/>
      <c r="Q408" s="240"/>
      <c r="R408" s="25"/>
      <c r="T408" s="144"/>
      <c r="U408" s="31" t="s">
        <v>40</v>
      </c>
      <c r="V408" s="24"/>
      <c r="W408" s="145">
        <f>$V$408*$K$408</f>
        <v>0</v>
      </c>
      <c r="X408" s="145">
        <v>0</v>
      </c>
      <c r="Y408" s="145">
        <f>$X$408*$K$408</f>
        <v>0</v>
      </c>
      <c r="Z408" s="145">
        <v>0.00226</v>
      </c>
      <c r="AA408" s="146">
        <f>$Z$408*$K$408</f>
        <v>0.020114</v>
      </c>
      <c r="AR408" s="6" t="s">
        <v>236</v>
      </c>
      <c r="AT408" s="6" t="s">
        <v>145</v>
      </c>
      <c r="AU408" s="6" t="s">
        <v>122</v>
      </c>
      <c r="AY408" s="6" t="s">
        <v>144</v>
      </c>
      <c r="BE408" s="88">
        <f>IF($U$408="základná",$N$408,0)</f>
        <v>0</v>
      </c>
      <c r="BF408" s="88">
        <f>IF($U$408="znížená",$N$408,0)</f>
        <v>0</v>
      </c>
      <c r="BG408" s="88">
        <f>IF($U$408="zákl. prenesená",$N$408,0)</f>
        <v>0</v>
      </c>
      <c r="BH408" s="88">
        <f>IF($U$408="zníž. prenesená",$N$408,0)</f>
        <v>0</v>
      </c>
      <c r="BI408" s="88">
        <f>IF($U$408="nulová",$N$408,0)</f>
        <v>0</v>
      </c>
      <c r="BJ408" s="6" t="s">
        <v>122</v>
      </c>
      <c r="BK408" s="147">
        <f>ROUND($L$408*$K$408,3)</f>
        <v>0</v>
      </c>
      <c r="BL408" s="6" t="s">
        <v>236</v>
      </c>
      <c r="BM408" s="6" t="s">
        <v>614</v>
      </c>
    </row>
    <row r="409" spans="2:51" s="6" customFormat="1" ht="18.75" customHeight="1">
      <c r="B409" s="148"/>
      <c r="C409" s="149"/>
      <c r="D409" s="149"/>
      <c r="E409" s="149"/>
      <c r="F409" s="243" t="s">
        <v>591</v>
      </c>
      <c r="G409" s="244"/>
      <c r="H409" s="244"/>
      <c r="I409" s="244"/>
      <c r="J409" s="149"/>
      <c r="K409" s="149"/>
      <c r="L409" s="149"/>
      <c r="M409" s="149"/>
      <c r="N409" s="149"/>
      <c r="O409" s="149"/>
      <c r="P409" s="149"/>
      <c r="Q409" s="149"/>
      <c r="R409" s="150"/>
      <c r="T409" s="151"/>
      <c r="U409" s="149"/>
      <c r="V409" s="149"/>
      <c r="W409" s="149"/>
      <c r="X409" s="149"/>
      <c r="Y409" s="149"/>
      <c r="Z409" s="149"/>
      <c r="AA409" s="152"/>
      <c r="AT409" s="153" t="s">
        <v>152</v>
      </c>
      <c r="AU409" s="153" t="s">
        <v>122</v>
      </c>
      <c r="AV409" s="153" t="s">
        <v>77</v>
      </c>
      <c r="AW409" s="153" t="s">
        <v>95</v>
      </c>
      <c r="AX409" s="153" t="s">
        <v>73</v>
      </c>
      <c r="AY409" s="153" t="s">
        <v>144</v>
      </c>
    </row>
    <row r="410" spans="2:51" s="6" customFormat="1" ht="18.75" customHeight="1">
      <c r="B410" s="154"/>
      <c r="C410" s="155"/>
      <c r="D410" s="155"/>
      <c r="E410" s="155"/>
      <c r="F410" s="245" t="s">
        <v>615</v>
      </c>
      <c r="G410" s="246"/>
      <c r="H410" s="246"/>
      <c r="I410" s="246"/>
      <c r="J410" s="155"/>
      <c r="K410" s="156">
        <v>8.9</v>
      </c>
      <c r="L410" s="155"/>
      <c r="M410" s="155"/>
      <c r="N410" s="155"/>
      <c r="O410" s="155"/>
      <c r="P410" s="155"/>
      <c r="Q410" s="155"/>
      <c r="R410" s="157"/>
      <c r="T410" s="158"/>
      <c r="U410" s="155"/>
      <c r="V410" s="155"/>
      <c r="W410" s="155"/>
      <c r="X410" s="155"/>
      <c r="Y410" s="155"/>
      <c r="Z410" s="155"/>
      <c r="AA410" s="159"/>
      <c r="AT410" s="160" t="s">
        <v>152</v>
      </c>
      <c r="AU410" s="160" t="s">
        <v>122</v>
      </c>
      <c r="AV410" s="160" t="s">
        <v>122</v>
      </c>
      <c r="AW410" s="160" t="s">
        <v>95</v>
      </c>
      <c r="AX410" s="160" t="s">
        <v>77</v>
      </c>
      <c r="AY410" s="160" t="s">
        <v>144</v>
      </c>
    </row>
    <row r="411" spans="2:65" s="6" customFormat="1" ht="27" customHeight="1">
      <c r="B411" s="23"/>
      <c r="C411" s="139" t="s">
        <v>616</v>
      </c>
      <c r="D411" s="139" t="s">
        <v>145</v>
      </c>
      <c r="E411" s="140" t="s">
        <v>617</v>
      </c>
      <c r="F411" s="239" t="s">
        <v>618</v>
      </c>
      <c r="G411" s="240"/>
      <c r="H411" s="240"/>
      <c r="I411" s="240"/>
      <c r="J411" s="141" t="s">
        <v>223</v>
      </c>
      <c r="K411" s="142">
        <v>11.185</v>
      </c>
      <c r="L411" s="241">
        <v>0</v>
      </c>
      <c r="M411" s="240"/>
      <c r="N411" s="242">
        <f>ROUND($L$411*$K$411,3)</f>
        <v>0</v>
      </c>
      <c r="O411" s="240"/>
      <c r="P411" s="240"/>
      <c r="Q411" s="240"/>
      <c r="R411" s="25"/>
      <c r="T411" s="144"/>
      <c r="U411" s="31" t="s">
        <v>40</v>
      </c>
      <c r="V411" s="24"/>
      <c r="W411" s="145">
        <f>$V$411*$K$411</f>
        <v>0</v>
      </c>
      <c r="X411" s="145">
        <v>0</v>
      </c>
      <c r="Y411" s="145">
        <f>$X$411*$K$411</f>
        <v>0</v>
      </c>
      <c r="Z411" s="145">
        <v>0</v>
      </c>
      <c r="AA411" s="146">
        <f>$Z$411*$K$411</f>
        <v>0</v>
      </c>
      <c r="AR411" s="6" t="s">
        <v>236</v>
      </c>
      <c r="AT411" s="6" t="s">
        <v>145</v>
      </c>
      <c r="AU411" s="6" t="s">
        <v>122</v>
      </c>
      <c r="AY411" s="6" t="s">
        <v>144</v>
      </c>
      <c r="BE411" s="88">
        <f>IF($U$411="základná",$N$411,0)</f>
        <v>0</v>
      </c>
      <c r="BF411" s="88">
        <f>IF($U$411="znížená",$N$411,0)</f>
        <v>0</v>
      </c>
      <c r="BG411" s="88">
        <f>IF($U$411="zákl. prenesená",$N$411,0)</f>
        <v>0</v>
      </c>
      <c r="BH411" s="88">
        <f>IF($U$411="zníž. prenesená",$N$411,0)</f>
        <v>0</v>
      </c>
      <c r="BI411" s="88">
        <f>IF($U$411="nulová",$N$411,0)</f>
        <v>0</v>
      </c>
      <c r="BJ411" s="6" t="s">
        <v>122</v>
      </c>
      <c r="BK411" s="147">
        <f>ROUND($L$411*$K$411,3)</f>
        <v>0</v>
      </c>
      <c r="BL411" s="6" t="s">
        <v>236</v>
      </c>
      <c r="BM411" s="6" t="s">
        <v>619</v>
      </c>
    </row>
    <row r="412" spans="2:63" s="128" customFormat="1" ht="30.75" customHeight="1">
      <c r="B412" s="129"/>
      <c r="C412" s="130"/>
      <c r="D412" s="138" t="s">
        <v>109</v>
      </c>
      <c r="E412" s="138"/>
      <c r="F412" s="138"/>
      <c r="G412" s="138"/>
      <c r="H412" s="138"/>
      <c r="I412" s="138"/>
      <c r="J412" s="138"/>
      <c r="K412" s="138"/>
      <c r="L412" s="138"/>
      <c r="M412" s="138"/>
      <c r="N412" s="259">
        <f>$BK$412</f>
        <v>0</v>
      </c>
      <c r="O412" s="258"/>
      <c r="P412" s="258"/>
      <c r="Q412" s="258"/>
      <c r="R412" s="132"/>
      <c r="T412" s="133"/>
      <c r="U412" s="130"/>
      <c r="V412" s="130"/>
      <c r="W412" s="134">
        <f>SUM($W$413:$W$414)</f>
        <v>0</v>
      </c>
      <c r="X412" s="130"/>
      <c r="Y412" s="134">
        <f>SUM($Y$413:$Y$414)</f>
        <v>0.07684500000000001</v>
      </c>
      <c r="Z412" s="130"/>
      <c r="AA412" s="135">
        <f>SUM($AA$413:$AA$414)</f>
        <v>0</v>
      </c>
      <c r="AR412" s="136" t="s">
        <v>122</v>
      </c>
      <c r="AT412" s="136" t="s">
        <v>72</v>
      </c>
      <c r="AU412" s="136" t="s">
        <v>77</v>
      </c>
      <c r="AY412" s="136" t="s">
        <v>144</v>
      </c>
      <c r="BK412" s="137">
        <f>SUM($BK$413:$BK$414)</f>
        <v>0</v>
      </c>
    </row>
    <row r="413" spans="2:65" s="6" customFormat="1" ht="15.75" customHeight="1">
      <c r="B413" s="23"/>
      <c r="C413" s="139" t="s">
        <v>620</v>
      </c>
      <c r="D413" s="139" t="s">
        <v>145</v>
      </c>
      <c r="E413" s="140" t="s">
        <v>621</v>
      </c>
      <c r="F413" s="239" t="s">
        <v>622</v>
      </c>
      <c r="G413" s="240"/>
      <c r="H413" s="240"/>
      <c r="I413" s="240"/>
      <c r="J413" s="141" t="s">
        <v>245</v>
      </c>
      <c r="K413" s="142">
        <v>545</v>
      </c>
      <c r="L413" s="241">
        <v>0</v>
      </c>
      <c r="M413" s="240"/>
      <c r="N413" s="242">
        <f>ROUND($L$413*$K$413,3)</f>
        <v>0</v>
      </c>
      <c r="O413" s="240"/>
      <c r="P413" s="240"/>
      <c r="Q413" s="240"/>
      <c r="R413" s="25"/>
      <c r="T413" s="144"/>
      <c r="U413" s="31" t="s">
        <v>40</v>
      </c>
      <c r="V413" s="24"/>
      <c r="W413" s="145">
        <f>$V$413*$K$413</f>
        <v>0</v>
      </c>
      <c r="X413" s="145">
        <v>2E-05</v>
      </c>
      <c r="Y413" s="145">
        <f>$X$413*$K$413</f>
        <v>0.010900000000000002</v>
      </c>
      <c r="Z413" s="145">
        <v>0</v>
      </c>
      <c r="AA413" s="146">
        <f>$Z$413*$K$413</f>
        <v>0</v>
      </c>
      <c r="AR413" s="6" t="s">
        <v>236</v>
      </c>
      <c r="AT413" s="6" t="s">
        <v>145</v>
      </c>
      <c r="AU413" s="6" t="s">
        <v>122</v>
      </c>
      <c r="AY413" s="6" t="s">
        <v>144</v>
      </c>
      <c r="BE413" s="88">
        <f>IF($U$413="základná",$N$413,0)</f>
        <v>0</v>
      </c>
      <c r="BF413" s="88">
        <f>IF($U$413="znížená",$N$413,0)</f>
        <v>0</v>
      </c>
      <c r="BG413" s="88">
        <f>IF($U$413="zákl. prenesená",$N$413,0)</f>
        <v>0</v>
      </c>
      <c r="BH413" s="88">
        <f>IF($U$413="zníž. prenesená",$N$413,0)</f>
        <v>0</v>
      </c>
      <c r="BI413" s="88">
        <f>IF($U$413="nulová",$N$413,0)</f>
        <v>0</v>
      </c>
      <c r="BJ413" s="6" t="s">
        <v>122</v>
      </c>
      <c r="BK413" s="147">
        <f>ROUND($L$413*$K$413,3)</f>
        <v>0</v>
      </c>
      <c r="BL413" s="6" t="s">
        <v>236</v>
      </c>
      <c r="BM413" s="6" t="s">
        <v>623</v>
      </c>
    </row>
    <row r="414" spans="2:65" s="6" customFormat="1" ht="27" customHeight="1">
      <c r="B414" s="23"/>
      <c r="C414" s="168" t="s">
        <v>624</v>
      </c>
      <c r="D414" s="168" t="s">
        <v>232</v>
      </c>
      <c r="E414" s="169" t="s">
        <v>625</v>
      </c>
      <c r="F414" s="249" t="s">
        <v>626</v>
      </c>
      <c r="G414" s="250"/>
      <c r="H414" s="250"/>
      <c r="I414" s="250"/>
      <c r="J414" s="170" t="s">
        <v>245</v>
      </c>
      <c r="K414" s="171">
        <v>599.5</v>
      </c>
      <c r="L414" s="251">
        <v>0</v>
      </c>
      <c r="M414" s="250"/>
      <c r="N414" s="252">
        <f>ROUND($L$414*$K$414,3)</f>
        <v>0</v>
      </c>
      <c r="O414" s="240"/>
      <c r="P414" s="240"/>
      <c r="Q414" s="240"/>
      <c r="R414" s="25"/>
      <c r="T414" s="144"/>
      <c r="U414" s="31" t="s">
        <v>40</v>
      </c>
      <c r="V414" s="24"/>
      <c r="W414" s="145">
        <f>$V$414*$K$414</f>
        <v>0</v>
      </c>
      <c r="X414" s="145">
        <v>0.00011</v>
      </c>
      <c r="Y414" s="145">
        <f>$X$414*$K$414</f>
        <v>0.065945</v>
      </c>
      <c r="Z414" s="145">
        <v>0</v>
      </c>
      <c r="AA414" s="146">
        <f>$Z$414*$K$414</f>
        <v>0</v>
      </c>
      <c r="AR414" s="6" t="s">
        <v>330</v>
      </c>
      <c r="AT414" s="6" t="s">
        <v>232</v>
      </c>
      <c r="AU414" s="6" t="s">
        <v>122</v>
      </c>
      <c r="AY414" s="6" t="s">
        <v>144</v>
      </c>
      <c r="BE414" s="88">
        <f>IF($U$414="základná",$N$414,0)</f>
        <v>0</v>
      </c>
      <c r="BF414" s="88">
        <f>IF($U$414="znížená",$N$414,0)</f>
        <v>0</v>
      </c>
      <c r="BG414" s="88">
        <f>IF($U$414="zákl. prenesená",$N$414,0)</f>
        <v>0</v>
      </c>
      <c r="BH414" s="88">
        <f>IF($U$414="zníž. prenesená",$N$414,0)</f>
        <v>0</v>
      </c>
      <c r="BI414" s="88">
        <f>IF($U$414="nulová",$N$414,0)</f>
        <v>0</v>
      </c>
      <c r="BJ414" s="6" t="s">
        <v>122</v>
      </c>
      <c r="BK414" s="147">
        <f>ROUND($L$414*$K$414,3)</f>
        <v>0</v>
      </c>
      <c r="BL414" s="6" t="s">
        <v>236</v>
      </c>
      <c r="BM414" s="6" t="s">
        <v>627</v>
      </c>
    </row>
    <row r="415" spans="2:63" s="128" customFormat="1" ht="30.75" customHeight="1">
      <c r="B415" s="129"/>
      <c r="C415" s="130"/>
      <c r="D415" s="138" t="s">
        <v>110</v>
      </c>
      <c r="E415" s="138"/>
      <c r="F415" s="138"/>
      <c r="G415" s="138"/>
      <c r="H415" s="138"/>
      <c r="I415" s="138"/>
      <c r="J415" s="138"/>
      <c r="K415" s="138"/>
      <c r="L415" s="138"/>
      <c r="M415" s="138"/>
      <c r="N415" s="259">
        <f>$BK$415</f>
        <v>0</v>
      </c>
      <c r="O415" s="258"/>
      <c r="P415" s="258"/>
      <c r="Q415" s="258"/>
      <c r="R415" s="132"/>
      <c r="T415" s="133"/>
      <c r="U415" s="130"/>
      <c r="V415" s="130"/>
      <c r="W415" s="134">
        <f>SUM($W$416:$W$433)</f>
        <v>0</v>
      </c>
      <c r="X415" s="130"/>
      <c r="Y415" s="134">
        <f>SUM($Y$416:$Y$433)</f>
        <v>0</v>
      </c>
      <c r="Z415" s="130"/>
      <c r="AA415" s="135">
        <f>SUM($AA$416:$AA$433)</f>
        <v>3.4432709</v>
      </c>
      <c r="AR415" s="136" t="s">
        <v>122</v>
      </c>
      <c r="AT415" s="136" t="s">
        <v>72</v>
      </c>
      <c r="AU415" s="136" t="s">
        <v>77</v>
      </c>
      <c r="AY415" s="136" t="s">
        <v>144</v>
      </c>
      <c r="BK415" s="137">
        <f>SUM($BK$416:$BK$433)</f>
        <v>0</v>
      </c>
    </row>
    <row r="416" spans="2:65" s="6" customFormat="1" ht="27" customHeight="1">
      <c r="B416" s="23"/>
      <c r="C416" s="139" t="s">
        <v>628</v>
      </c>
      <c r="D416" s="139" t="s">
        <v>145</v>
      </c>
      <c r="E416" s="140" t="s">
        <v>629</v>
      </c>
      <c r="F416" s="239" t="s">
        <v>630</v>
      </c>
      <c r="G416" s="240"/>
      <c r="H416" s="240"/>
      <c r="I416" s="240"/>
      <c r="J416" s="141" t="s">
        <v>245</v>
      </c>
      <c r="K416" s="142">
        <v>123.205</v>
      </c>
      <c r="L416" s="241">
        <v>0</v>
      </c>
      <c r="M416" s="240"/>
      <c r="N416" s="242">
        <f>ROUND($L$416*$K$416,3)</f>
        <v>0</v>
      </c>
      <c r="O416" s="240"/>
      <c r="P416" s="240"/>
      <c r="Q416" s="240"/>
      <c r="R416" s="25"/>
      <c r="T416" s="144"/>
      <c r="U416" s="31" t="s">
        <v>40</v>
      </c>
      <c r="V416" s="24"/>
      <c r="W416" s="145">
        <f>$V$416*$K$416</f>
        <v>0</v>
      </c>
      <c r="X416" s="145">
        <v>0</v>
      </c>
      <c r="Y416" s="145">
        <f>$X$416*$K$416</f>
        <v>0</v>
      </c>
      <c r="Z416" s="145">
        <v>0.01098</v>
      </c>
      <c r="AA416" s="146">
        <f>$Z$416*$K$416</f>
        <v>1.3527909</v>
      </c>
      <c r="AR416" s="6" t="s">
        <v>236</v>
      </c>
      <c r="AT416" s="6" t="s">
        <v>145</v>
      </c>
      <c r="AU416" s="6" t="s">
        <v>122</v>
      </c>
      <c r="AY416" s="6" t="s">
        <v>144</v>
      </c>
      <c r="BE416" s="88">
        <f>IF($U$416="základná",$N$416,0)</f>
        <v>0</v>
      </c>
      <c r="BF416" s="88">
        <f>IF($U$416="znížená",$N$416,0)</f>
        <v>0</v>
      </c>
      <c r="BG416" s="88">
        <f>IF($U$416="zákl. prenesená",$N$416,0)</f>
        <v>0</v>
      </c>
      <c r="BH416" s="88">
        <f>IF($U$416="zníž. prenesená",$N$416,0)</f>
        <v>0</v>
      </c>
      <c r="BI416" s="88">
        <f>IF($U$416="nulová",$N$416,0)</f>
        <v>0</v>
      </c>
      <c r="BJ416" s="6" t="s">
        <v>122</v>
      </c>
      <c r="BK416" s="147">
        <f>ROUND($L$416*$K$416,3)</f>
        <v>0</v>
      </c>
      <c r="BL416" s="6" t="s">
        <v>236</v>
      </c>
      <c r="BM416" s="6" t="s">
        <v>631</v>
      </c>
    </row>
    <row r="417" spans="2:51" s="6" customFormat="1" ht="18.75" customHeight="1">
      <c r="B417" s="148"/>
      <c r="C417" s="149"/>
      <c r="D417" s="149"/>
      <c r="E417" s="149"/>
      <c r="F417" s="243" t="s">
        <v>632</v>
      </c>
      <c r="G417" s="244"/>
      <c r="H417" s="244"/>
      <c r="I417" s="244"/>
      <c r="J417" s="149"/>
      <c r="K417" s="149"/>
      <c r="L417" s="149"/>
      <c r="M417" s="149"/>
      <c r="N417" s="149"/>
      <c r="O417" s="149"/>
      <c r="P417" s="149"/>
      <c r="Q417" s="149"/>
      <c r="R417" s="150"/>
      <c r="T417" s="151"/>
      <c r="U417" s="149"/>
      <c r="V417" s="149"/>
      <c r="W417" s="149"/>
      <c r="X417" s="149"/>
      <c r="Y417" s="149"/>
      <c r="Z417" s="149"/>
      <c r="AA417" s="152"/>
      <c r="AT417" s="153" t="s">
        <v>152</v>
      </c>
      <c r="AU417" s="153" t="s">
        <v>122</v>
      </c>
      <c r="AV417" s="153" t="s">
        <v>77</v>
      </c>
      <c r="AW417" s="153" t="s">
        <v>95</v>
      </c>
      <c r="AX417" s="153" t="s">
        <v>73</v>
      </c>
      <c r="AY417" s="153" t="s">
        <v>144</v>
      </c>
    </row>
    <row r="418" spans="2:51" s="6" customFormat="1" ht="18.75" customHeight="1">
      <c r="B418" s="154"/>
      <c r="C418" s="155"/>
      <c r="D418" s="155"/>
      <c r="E418" s="155"/>
      <c r="F418" s="245" t="s">
        <v>633</v>
      </c>
      <c r="G418" s="246"/>
      <c r="H418" s="246"/>
      <c r="I418" s="246"/>
      <c r="J418" s="155"/>
      <c r="K418" s="156">
        <v>149.29</v>
      </c>
      <c r="L418" s="155"/>
      <c r="M418" s="155"/>
      <c r="N418" s="155"/>
      <c r="O418" s="155"/>
      <c r="P418" s="155"/>
      <c r="Q418" s="155"/>
      <c r="R418" s="157"/>
      <c r="T418" s="158"/>
      <c r="U418" s="155"/>
      <c r="V418" s="155"/>
      <c r="W418" s="155"/>
      <c r="X418" s="155"/>
      <c r="Y418" s="155"/>
      <c r="Z418" s="155"/>
      <c r="AA418" s="159"/>
      <c r="AT418" s="160" t="s">
        <v>152</v>
      </c>
      <c r="AU418" s="160" t="s">
        <v>122</v>
      </c>
      <c r="AV418" s="160" t="s">
        <v>122</v>
      </c>
      <c r="AW418" s="160" t="s">
        <v>95</v>
      </c>
      <c r="AX418" s="160" t="s">
        <v>73</v>
      </c>
      <c r="AY418" s="160" t="s">
        <v>144</v>
      </c>
    </row>
    <row r="419" spans="2:51" s="6" customFormat="1" ht="18.75" customHeight="1">
      <c r="B419" s="148"/>
      <c r="C419" s="149"/>
      <c r="D419" s="149"/>
      <c r="E419" s="149"/>
      <c r="F419" s="243" t="s">
        <v>634</v>
      </c>
      <c r="G419" s="244"/>
      <c r="H419" s="244"/>
      <c r="I419" s="244"/>
      <c r="J419" s="149"/>
      <c r="K419" s="149"/>
      <c r="L419" s="149"/>
      <c r="M419" s="149"/>
      <c r="N419" s="149"/>
      <c r="O419" s="149"/>
      <c r="P419" s="149"/>
      <c r="Q419" s="149"/>
      <c r="R419" s="150"/>
      <c r="T419" s="151"/>
      <c r="U419" s="149"/>
      <c r="V419" s="149"/>
      <c r="W419" s="149"/>
      <c r="X419" s="149"/>
      <c r="Y419" s="149"/>
      <c r="Z419" s="149"/>
      <c r="AA419" s="152"/>
      <c r="AT419" s="153" t="s">
        <v>152</v>
      </c>
      <c r="AU419" s="153" t="s">
        <v>122</v>
      </c>
      <c r="AV419" s="153" t="s">
        <v>77</v>
      </c>
      <c r="AW419" s="153" t="s">
        <v>95</v>
      </c>
      <c r="AX419" s="153" t="s">
        <v>73</v>
      </c>
      <c r="AY419" s="153" t="s">
        <v>144</v>
      </c>
    </row>
    <row r="420" spans="2:51" s="6" customFormat="1" ht="32.25" customHeight="1">
      <c r="B420" s="154"/>
      <c r="C420" s="155"/>
      <c r="D420" s="155"/>
      <c r="E420" s="155"/>
      <c r="F420" s="245" t="s">
        <v>635</v>
      </c>
      <c r="G420" s="246"/>
      <c r="H420" s="246"/>
      <c r="I420" s="246"/>
      <c r="J420" s="155"/>
      <c r="K420" s="156">
        <v>-26.085</v>
      </c>
      <c r="L420" s="155"/>
      <c r="M420" s="155"/>
      <c r="N420" s="155"/>
      <c r="O420" s="155"/>
      <c r="P420" s="155"/>
      <c r="Q420" s="155"/>
      <c r="R420" s="157"/>
      <c r="T420" s="158"/>
      <c r="U420" s="155"/>
      <c r="V420" s="155"/>
      <c r="W420" s="155"/>
      <c r="X420" s="155"/>
      <c r="Y420" s="155"/>
      <c r="Z420" s="155"/>
      <c r="AA420" s="159"/>
      <c r="AT420" s="160" t="s">
        <v>152</v>
      </c>
      <c r="AU420" s="160" t="s">
        <v>122</v>
      </c>
      <c r="AV420" s="160" t="s">
        <v>122</v>
      </c>
      <c r="AW420" s="160" t="s">
        <v>95</v>
      </c>
      <c r="AX420" s="160" t="s">
        <v>73</v>
      </c>
      <c r="AY420" s="160" t="s">
        <v>144</v>
      </c>
    </row>
    <row r="421" spans="2:51" s="6" customFormat="1" ht="18.75" customHeight="1">
      <c r="B421" s="161"/>
      <c r="C421" s="162"/>
      <c r="D421" s="162"/>
      <c r="E421" s="162"/>
      <c r="F421" s="247" t="s">
        <v>191</v>
      </c>
      <c r="G421" s="248"/>
      <c r="H421" s="248"/>
      <c r="I421" s="248"/>
      <c r="J421" s="162"/>
      <c r="K421" s="163">
        <v>123.205</v>
      </c>
      <c r="L421" s="162"/>
      <c r="M421" s="162"/>
      <c r="N421" s="162"/>
      <c r="O421" s="162"/>
      <c r="P421" s="162"/>
      <c r="Q421" s="162"/>
      <c r="R421" s="164"/>
      <c r="T421" s="165"/>
      <c r="U421" s="162"/>
      <c r="V421" s="162"/>
      <c r="W421" s="162"/>
      <c r="X421" s="162"/>
      <c r="Y421" s="162"/>
      <c r="Z421" s="162"/>
      <c r="AA421" s="166"/>
      <c r="AT421" s="167" t="s">
        <v>152</v>
      </c>
      <c r="AU421" s="167" t="s">
        <v>122</v>
      </c>
      <c r="AV421" s="167" t="s">
        <v>149</v>
      </c>
      <c r="AW421" s="167" t="s">
        <v>95</v>
      </c>
      <c r="AX421" s="167" t="s">
        <v>77</v>
      </c>
      <c r="AY421" s="167" t="s">
        <v>144</v>
      </c>
    </row>
    <row r="422" spans="2:65" s="6" customFormat="1" ht="27" customHeight="1">
      <c r="B422" s="23"/>
      <c r="C422" s="139" t="s">
        <v>636</v>
      </c>
      <c r="D422" s="139" t="s">
        <v>145</v>
      </c>
      <c r="E422" s="140" t="s">
        <v>637</v>
      </c>
      <c r="F422" s="239" t="s">
        <v>638</v>
      </c>
      <c r="G422" s="240"/>
      <c r="H422" s="240"/>
      <c r="I422" s="240"/>
      <c r="J422" s="141" t="s">
        <v>245</v>
      </c>
      <c r="K422" s="142">
        <v>123.205</v>
      </c>
      <c r="L422" s="241">
        <v>0</v>
      </c>
      <c r="M422" s="240"/>
      <c r="N422" s="242">
        <f>ROUND($L$422*$K$422,3)</f>
        <v>0</v>
      </c>
      <c r="O422" s="240"/>
      <c r="P422" s="240"/>
      <c r="Q422" s="240"/>
      <c r="R422" s="25"/>
      <c r="T422" s="144"/>
      <c r="U422" s="31" t="s">
        <v>40</v>
      </c>
      <c r="V422" s="24"/>
      <c r="W422" s="145">
        <f>$V$422*$K$422</f>
        <v>0</v>
      </c>
      <c r="X422" s="145">
        <v>0</v>
      </c>
      <c r="Y422" s="145">
        <f>$X$422*$K$422</f>
        <v>0</v>
      </c>
      <c r="Z422" s="145">
        <v>0.008</v>
      </c>
      <c r="AA422" s="146">
        <f>$Z$422*$K$422</f>
        <v>0.98564</v>
      </c>
      <c r="AR422" s="6" t="s">
        <v>236</v>
      </c>
      <c r="AT422" s="6" t="s">
        <v>145</v>
      </c>
      <c r="AU422" s="6" t="s">
        <v>122</v>
      </c>
      <c r="AY422" s="6" t="s">
        <v>144</v>
      </c>
      <c r="BE422" s="88">
        <f>IF($U$422="základná",$N$422,0)</f>
        <v>0</v>
      </c>
      <c r="BF422" s="88">
        <f>IF($U$422="znížená",$N$422,0)</f>
        <v>0</v>
      </c>
      <c r="BG422" s="88">
        <f>IF($U$422="zákl. prenesená",$N$422,0)</f>
        <v>0</v>
      </c>
      <c r="BH422" s="88">
        <f>IF($U$422="zníž. prenesená",$N$422,0)</f>
        <v>0</v>
      </c>
      <c r="BI422" s="88">
        <f>IF($U$422="nulová",$N$422,0)</f>
        <v>0</v>
      </c>
      <c r="BJ422" s="6" t="s">
        <v>122</v>
      </c>
      <c r="BK422" s="147">
        <f>ROUND($L$422*$K$422,3)</f>
        <v>0</v>
      </c>
      <c r="BL422" s="6" t="s">
        <v>236</v>
      </c>
      <c r="BM422" s="6" t="s">
        <v>639</v>
      </c>
    </row>
    <row r="423" spans="2:51" s="6" customFormat="1" ht="18.75" customHeight="1">
      <c r="B423" s="148"/>
      <c r="C423" s="149"/>
      <c r="D423" s="149"/>
      <c r="E423" s="149"/>
      <c r="F423" s="243" t="s">
        <v>632</v>
      </c>
      <c r="G423" s="244"/>
      <c r="H423" s="244"/>
      <c r="I423" s="244"/>
      <c r="J423" s="149"/>
      <c r="K423" s="149"/>
      <c r="L423" s="149"/>
      <c r="M423" s="149"/>
      <c r="N423" s="149"/>
      <c r="O423" s="149"/>
      <c r="P423" s="149"/>
      <c r="Q423" s="149"/>
      <c r="R423" s="150"/>
      <c r="T423" s="151"/>
      <c r="U423" s="149"/>
      <c r="V423" s="149"/>
      <c r="W423" s="149"/>
      <c r="X423" s="149"/>
      <c r="Y423" s="149"/>
      <c r="Z423" s="149"/>
      <c r="AA423" s="152"/>
      <c r="AT423" s="153" t="s">
        <v>152</v>
      </c>
      <c r="AU423" s="153" t="s">
        <v>122</v>
      </c>
      <c r="AV423" s="153" t="s">
        <v>77</v>
      </c>
      <c r="AW423" s="153" t="s">
        <v>95</v>
      </c>
      <c r="AX423" s="153" t="s">
        <v>73</v>
      </c>
      <c r="AY423" s="153" t="s">
        <v>144</v>
      </c>
    </row>
    <row r="424" spans="2:51" s="6" customFormat="1" ht="18.75" customHeight="1">
      <c r="B424" s="154"/>
      <c r="C424" s="155"/>
      <c r="D424" s="155"/>
      <c r="E424" s="155"/>
      <c r="F424" s="245" t="s">
        <v>633</v>
      </c>
      <c r="G424" s="246"/>
      <c r="H424" s="246"/>
      <c r="I424" s="246"/>
      <c r="J424" s="155"/>
      <c r="K424" s="156">
        <v>149.29</v>
      </c>
      <c r="L424" s="155"/>
      <c r="M424" s="155"/>
      <c r="N424" s="155"/>
      <c r="O424" s="155"/>
      <c r="P424" s="155"/>
      <c r="Q424" s="155"/>
      <c r="R424" s="157"/>
      <c r="T424" s="158"/>
      <c r="U424" s="155"/>
      <c r="V424" s="155"/>
      <c r="W424" s="155"/>
      <c r="X424" s="155"/>
      <c r="Y424" s="155"/>
      <c r="Z424" s="155"/>
      <c r="AA424" s="159"/>
      <c r="AT424" s="160" t="s">
        <v>152</v>
      </c>
      <c r="AU424" s="160" t="s">
        <v>122</v>
      </c>
      <c r="AV424" s="160" t="s">
        <v>122</v>
      </c>
      <c r="AW424" s="160" t="s">
        <v>95</v>
      </c>
      <c r="AX424" s="160" t="s">
        <v>73</v>
      </c>
      <c r="AY424" s="160" t="s">
        <v>144</v>
      </c>
    </row>
    <row r="425" spans="2:51" s="6" customFormat="1" ht="18.75" customHeight="1">
      <c r="B425" s="148"/>
      <c r="C425" s="149"/>
      <c r="D425" s="149"/>
      <c r="E425" s="149"/>
      <c r="F425" s="243" t="s">
        <v>634</v>
      </c>
      <c r="G425" s="244"/>
      <c r="H425" s="244"/>
      <c r="I425" s="244"/>
      <c r="J425" s="149"/>
      <c r="K425" s="149"/>
      <c r="L425" s="149"/>
      <c r="M425" s="149"/>
      <c r="N425" s="149"/>
      <c r="O425" s="149"/>
      <c r="P425" s="149"/>
      <c r="Q425" s="149"/>
      <c r="R425" s="150"/>
      <c r="T425" s="151"/>
      <c r="U425" s="149"/>
      <c r="V425" s="149"/>
      <c r="W425" s="149"/>
      <c r="X425" s="149"/>
      <c r="Y425" s="149"/>
      <c r="Z425" s="149"/>
      <c r="AA425" s="152"/>
      <c r="AT425" s="153" t="s">
        <v>152</v>
      </c>
      <c r="AU425" s="153" t="s">
        <v>122</v>
      </c>
      <c r="AV425" s="153" t="s">
        <v>77</v>
      </c>
      <c r="AW425" s="153" t="s">
        <v>95</v>
      </c>
      <c r="AX425" s="153" t="s">
        <v>73</v>
      </c>
      <c r="AY425" s="153" t="s">
        <v>144</v>
      </c>
    </row>
    <row r="426" spans="2:51" s="6" customFormat="1" ht="32.25" customHeight="1">
      <c r="B426" s="154"/>
      <c r="C426" s="155"/>
      <c r="D426" s="155"/>
      <c r="E426" s="155"/>
      <c r="F426" s="245" t="s">
        <v>635</v>
      </c>
      <c r="G426" s="246"/>
      <c r="H426" s="246"/>
      <c r="I426" s="246"/>
      <c r="J426" s="155"/>
      <c r="K426" s="156">
        <v>-26.085</v>
      </c>
      <c r="L426" s="155"/>
      <c r="M426" s="155"/>
      <c r="N426" s="155"/>
      <c r="O426" s="155"/>
      <c r="P426" s="155"/>
      <c r="Q426" s="155"/>
      <c r="R426" s="157"/>
      <c r="T426" s="158"/>
      <c r="U426" s="155"/>
      <c r="V426" s="155"/>
      <c r="W426" s="155"/>
      <c r="X426" s="155"/>
      <c r="Y426" s="155"/>
      <c r="Z426" s="155"/>
      <c r="AA426" s="159"/>
      <c r="AT426" s="160" t="s">
        <v>152</v>
      </c>
      <c r="AU426" s="160" t="s">
        <v>122</v>
      </c>
      <c r="AV426" s="160" t="s">
        <v>122</v>
      </c>
      <c r="AW426" s="160" t="s">
        <v>95</v>
      </c>
      <c r="AX426" s="160" t="s">
        <v>73</v>
      </c>
      <c r="AY426" s="160" t="s">
        <v>144</v>
      </c>
    </row>
    <row r="427" spans="2:51" s="6" customFormat="1" ht="18.75" customHeight="1">
      <c r="B427" s="161"/>
      <c r="C427" s="162"/>
      <c r="D427" s="162"/>
      <c r="E427" s="162"/>
      <c r="F427" s="247" t="s">
        <v>191</v>
      </c>
      <c r="G427" s="248"/>
      <c r="H427" s="248"/>
      <c r="I427" s="248"/>
      <c r="J427" s="162"/>
      <c r="K427" s="163">
        <v>123.205</v>
      </c>
      <c r="L427" s="162"/>
      <c r="M427" s="162"/>
      <c r="N427" s="162"/>
      <c r="O427" s="162"/>
      <c r="P427" s="162"/>
      <c r="Q427" s="162"/>
      <c r="R427" s="164"/>
      <c r="T427" s="165"/>
      <c r="U427" s="162"/>
      <c r="V427" s="162"/>
      <c r="W427" s="162"/>
      <c r="X427" s="162"/>
      <c r="Y427" s="162"/>
      <c r="Z427" s="162"/>
      <c r="AA427" s="166"/>
      <c r="AT427" s="167" t="s">
        <v>152</v>
      </c>
      <c r="AU427" s="167" t="s">
        <v>122</v>
      </c>
      <c r="AV427" s="167" t="s">
        <v>149</v>
      </c>
      <c r="AW427" s="167" t="s">
        <v>95</v>
      </c>
      <c r="AX427" s="167" t="s">
        <v>77</v>
      </c>
      <c r="AY427" s="167" t="s">
        <v>144</v>
      </c>
    </row>
    <row r="428" spans="2:65" s="6" customFormat="1" ht="27" customHeight="1">
      <c r="B428" s="23"/>
      <c r="C428" s="139" t="s">
        <v>640</v>
      </c>
      <c r="D428" s="139" t="s">
        <v>145</v>
      </c>
      <c r="E428" s="140" t="s">
        <v>641</v>
      </c>
      <c r="F428" s="239" t="s">
        <v>642</v>
      </c>
      <c r="G428" s="240"/>
      <c r="H428" s="240"/>
      <c r="I428" s="240"/>
      <c r="J428" s="141" t="s">
        <v>245</v>
      </c>
      <c r="K428" s="142">
        <v>61.38</v>
      </c>
      <c r="L428" s="241">
        <v>0</v>
      </c>
      <c r="M428" s="240"/>
      <c r="N428" s="242">
        <f>ROUND($L$428*$K$428,3)</f>
        <v>0</v>
      </c>
      <c r="O428" s="240"/>
      <c r="P428" s="240"/>
      <c r="Q428" s="240"/>
      <c r="R428" s="25"/>
      <c r="T428" s="144"/>
      <c r="U428" s="31" t="s">
        <v>40</v>
      </c>
      <c r="V428" s="24"/>
      <c r="W428" s="145">
        <f>$V$428*$K$428</f>
        <v>0</v>
      </c>
      <c r="X428" s="145">
        <v>0</v>
      </c>
      <c r="Y428" s="145">
        <f>$X$428*$K$428</f>
        <v>0</v>
      </c>
      <c r="Z428" s="145">
        <v>0.01</v>
      </c>
      <c r="AA428" s="146">
        <f>$Z$428*$K$428</f>
        <v>0.6138</v>
      </c>
      <c r="AR428" s="6" t="s">
        <v>236</v>
      </c>
      <c r="AT428" s="6" t="s">
        <v>145</v>
      </c>
      <c r="AU428" s="6" t="s">
        <v>122</v>
      </c>
      <c r="AY428" s="6" t="s">
        <v>144</v>
      </c>
      <c r="BE428" s="88">
        <f>IF($U$428="základná",$N$428,0)</f>
        <v>0</v>
      </c>
      <c r="BF428" s="88">
        <f>IF($U$428="znížená",$N$428,0)</f>
        <v>0</v>
      </c>
      <c r="BG428" s="88">
        <f>IF($U$428="zákl. prenesená",$N$428,0)</f>
        <v>0</v>
      </c>
      <c r="BH428" s="88">
        <f>IF($U$428="zníž. prenesená",$N$428,0)</f>
        <v>0</v>
      </c>
      <c r="BI428" s="88">
        <f>IF($U$428="nulová",$N$428,0)</f>
        <v>0</v>
      </c>
      <c r="BJ428" s="6" t="s">
        <v>122</v>
      </c>
      <c r="BK428" s="147">
        <f>ROUND($L$428*$K$428,3)</f>
        <v>0</v>
      </c>
      <c r="BL428" s="6" t="s">
        <v>236</v>
      </c>
      <c r="BM428" s="6" t="s">
        <v>643</v>
      </c>
    </row>
    <row r="429" spans="2:51" s="6" customFormat="1" ht="18.75" customHeight="1">
      <c r="B429" s="148"/>
      <c r="C429" s="149"/>
      <c r="D429" s="149"/>
      <c r="E429" s="149"/>
      <c r="F429" s="243" t="s">
        <v>644</v>
      </c>
      <c r="G429" s="244"/>
      <c r="H429" s="244"/>
      <c r="I429" s="244"/>
      <c r="J429" s="149"/>
      <c r="K429" s="149"/>
      <c r="L429" s="149"/>
      <c r="M429" s="149"/>
      <c r="N429" s="149"/>
      <c r="O429" s="149"/>
      <c r="P429" s="149"/>
      <c r="Q429" s="149"/>
      <c r="R429" s="150"/>
      <c r="T429" s="151"/>
      <c r="U429" s="149"/>
      <c r="V429" s="149"/>
      <c r="W429" s="149"/>
      <c r="X429" s="149"/>
      <c r="Y429" s="149"/>
      <c r="Z429" s="149"/>
      <c r="AA429" s="152"/>
      <c r="AT429" s="153" t="s">
        <v>152</v>
      </c>
      <c r="AU429" s="153" t="s">
        <v>122</v>
      </c>
      <c r="AV429" s="153" t="s">
        <v>77</v>
      </c>
      <c r="AW429" s="153" t="s">
        <v>95</v>
      </c>
      <c r="AX429" s="153" t="s">
        <v>73</v>
      </c>
      <c r="AY429" s="153" t="s">
        <v>144</v>
      </c>
    </row>
    <row r="430" spans="2:51" s="6" customFormat="1" ht="18.75" customHeight="1">
      <c r="B430" s="154"/>
      <c r="C430" s="155"/>
      <c r="D430" s="155"/>
      <c r="E430" s="155"/>
      <c r="F430" s="245" t="s">
        <v>645</v>
      </c>
      <c r="G430" s="246"/>
      <c r="H430" s="246"/>
      <c r="I430" s="246"/>
      <c r="J430" s="155"/>
      <c r="K430" s="156">
        <v>61.38</v>
      </c>
      <c r="L430" s="155"/>
      <c r="M430" s="155"/>
      <c r="N430" s="155"/>
      <c r="O430" s="155"/>
      <c r="P430" s="155"/>
      <c r="Q430" s="155"/>
      <c r="R430" s="157"/>
      <c r="T430" s="158"/>
      <c r="U430" s="155"/>
      <c r="V430" s="155"/>
      <c r="W430" s="155"/>
      <c r="X430" s="155"/>
      <c r="Y430" s="155"/>
      <c r="Z430" s="155"/>
      <c r="AA430" s="159"/>
      <c r="AT430" s="160" t="s">
        <v>152</v>
      </c>
      <c r="AU430" s="160" t="s">
        <v>122</v>
      </c>
      <c r="AV430" s="160" t="s">
        <v>122</v>
      </c>
      <c r="AW430" s="160" t="s">
        <v>95</v>
      </c>
      <c r="AX430" s="160" t="s">
        <v>77</v>
      </c>
      <c r="AY430" s="160" t="s">
        <v>144</v>
      </c>
    </row>
    <row r="431" spans="2:65" s="6" customFormat="1" ht="27" customHeight="1">
      <c r="B431" s="23"/>
      <c r="C431" s="139" t="s">
        <v>646</v>
      </c>
      <c r="D431" s="139" t="s">
        <v>145</v>
      </c>
      <c r="E431" s="140" t="s">
        <v>647</v>
      </c>
      <c r="F431" s="239" t="s">
        <v>648</v>
      </c>
      <c r="G431" s="240"/>
      <c r="H431" s="240"/>
      <c r="I431" s="240"/>
      <c r="J431" s="141" t="s">
        <v>245</v>
      </c>
      <c r="K431" s="142">
        <v>61.38</v>
      </c>
      <c r="L431" s="241">
        <v>0</v>
      </c>
      <c r="M431" s="240"/>
      <c r="N431" s="242">
        <f>ROUND($L$431*$K$431,3)</f>
        <v>0</v>
      </c>
      <c r="O431" s="240"/>
      <c r="P431" s="240"/>
      <c r="Q431" s="240"/>
      <c r="R431" s="25"/>
      <c r="T431" s="144"/>
      <c r="U431" s="31" t="s">
        <v>40</v>
      </c>
      <c r="V431" s="24"/>
      <c r="W431" s="145">
        <f>$V$431*$K$431</f>
        <v>0</v>
      </c>
      <c r="X431" s="145">
        <v>0</v>
      </c>
      <c r="Y431" s="145">
        <f>$X$431*$K$431</f>
        <v>0</v>
      </c>
      <c r="Z431" s="145">
        <v>0.008</v>
      </c>
      <c r="AA431" s="146">
        <f>$Z$431*$K$431</f>
        <v>0.49104000000000003</v>
      </c>
      <c r="AR431" s="6" t="s">
        <v>236</v>
      </c>
      <c r="AT431" s="6" t="s">
        <v>145</v>
      </c>
      <c r="AU431" s="6" t="s">
        <v>122</v>
      </c>
      <c r="AY431" s="6" t="s">
        <v>144</v>
      </c>
      <c r="BE431" s="88">
        <f>IF($U$431="základná",$N$431,0)</f>
        <v>0</v>
      </c>
      <c r="BF431" s="88">
        <f>IF($U$431="znížená",$N$431,0)</f>
        <v>0</v>
      </c>
      <c r="BG431" s="88">
        <f>IF($U$431="zákl. prenesená",$N$431,0)</f>
        <v>0</v>
      </c>
      <c r="BH431" s="88">
        <f>IF($U$431="zníž. prenesená",$N$431,0)</f>
        <v>0</v>
      </c>
      <c r="BI431" s="88">
        <f>IF($U$431="nulová",$N$431,0)</f>
        <v>0</v>
      </c>
      <c r="BJ431" s="6" t="s">
        <v>122</v>
      </c>
      <c r="BK431" s="147">
        <f>ROUND($L$431*$K$431,3)</f>
        <v>0</v>
      </c>
      <c r="BL431" s="6" t="s">
        <v>236</v>
      </c>
      <c r="BM431" s="6" t="s">
        <v>649</v>
      </c>
    </row>
    <row r="432" spans="2:51" s="6" customFormat="1" ht="18.75" customHeight="1">
      <c r="B432" s="148"/>
      <c r="C432" s="149"/>
      <c r="D432" s="149"/>
      <c r="E432" s="149"/>
      <c r="F432" s="243" t="s">
        <v>644</v>
      </c>
      <c r="G432" s="244"/>
      <c r="H432" s="244"/>
      <c r="I432" s="244"/>
      <c r="J432" s="149"/>
      <c r="K432" s="149"/>
      <c r="L432" s="149"/>
      <c r="M432" s="149"/>
      <c r="N432" s="149"/>
      <c r="O432" s="149"/>
      <c r="P432" s="149"/>
      <c r="Q432" s="149"/>
      <c r="R432" s="150"/>
      <c r="T432" s="151"/>
      <c r="U432" s="149"/>
      <c r="V432" s="149"/>
      <c r="W432" s="149"/>
      <c r="X432" s="149"/>
      <c r="Y432" s="149"/>
      <c r="Z432" s="149"/>
      <c r="AA432" s="152"/>
      <c r="AT432" s="153" t="s">
        <v>152</v>
      </c>
      <c r="AU432" s="153" t="s">
        <v>122</v>
      </c>
      <c r="AV432" s="153" t="s">
        <v>77</v>
      </c>
      <c r="AW432" s="153" t="s">
        <v>95</v>
      </c>
      <c r="AX432" s="153" t="s">
        <v>73</v>
      </c>
      <c r="AY432" s="153" t="s">
        <v>144</v>
      </c>
    </row>
    <row r="433" spans="2:51" s="6" customFormat="1" ht="18.75" customHeight="1">
      <c r="B433" s="154"/>
      <c r="C433" s="155"/>
      <c r="D433" s="155"/>
      <c r="E433" s="155"/>
      <c r="F433" s="245" t="s">
        <v>645</v>
      </c>
      <c r="G433" s="246"/>
      <c r="H433" s="246"/>
      <c r="I433" s="246"/>
      <c r="J433" s="155"/>
      <c r="K433" s="156">
        <v>61.38</v>
      </c>
      <c r="L433" s="155"/>
      <c r="M433" s="155"/>
      <c r="N433" s="155"/>
      <c r="O433" s="155"/>
      <c r="P433" s="155"/>
      <c r="Q433" s="155"/>
      <c r="R433" s="157"/>
      <c r="T433" s="158"/>
      <c r="U433" s="155"/>
      <c r="V433" s="155"/>
      <c r="W433" s="155"/>
      <c r="X433" s="155"/>
      <c r="Y433" s="155"/>
      <c r="Z433" s="155"/>
      <c r="AA433" s="159"/>
      <c r="AT433" s="160" t="s">
        <v>152</v>
      </c>
      <c r="AU433" s="160" t="s">
        <v>122</v>
      </c>
      <c r="AV433" s="160" t="s">
        <v>122</v>
      </c>
      <c r="AW433" s="160" t="s">
        <v>95</v>
      </c>
      <c r="AX433" s="160" t="s">
        <v>77</v>
      </c>
      <c r="AY433" s="160" t="s">
        <v>144</v>
      </c>
    </row>
    <row r="434" spans="2:63" s="128" customFormat="1" ht="30.75" customHeight="1">
      <c r="B434" s="129"/>
      <c r="C434" s="130"/>
      <c r="D434" s="138" t="s">
        <v>111</v>
      </c>
      <c r="E434" s="138"/>
      <c r="F434" s="138"/>
      <c r="G434" s="138"/>
      <c r="H434" s="138"/>
      <c r="I434" s="138"/>
      <c r="J434" s="138"/>
      <c r="K434" s="138"/>
      <c r="L434" s="138"/>
      <c r="M434" s="138"/>
      <c r="N434" s="259">
        <f>$BK$434</f>
        <v>0</v>
      </c>
      <c r="O434" s="258"/>
      <c r="P434" s="258"/>
      <c r="Q434" s="258"/>
      <c r="R434" s="132"/>
      <c r="T434" s="133"/>
      <c r="U434" s="130"/>
      <c r="V434" s="130"/>
      <c r="W434" s="134">
        <f>SUM($W$435:$W$442)</f>
        <v>0</v>
      </c>
      <c r="X434" s="130"/>
      <c r="Y434" s="134">
        <f>SUM($Y$435:$Y$442)</f>
        <v>0</v>
      </c>
      <c r="Z434" s="130"/>
      <c r="AA434" s="135">
        <f>SUM($AA$435:$AA$442)</f>
        <v>0</v>
      </c>
      <c r="AR434" s="136" t="s">
        <v>122</v>
      </c>
      <c r="AT434" s="136" t="s">
        <v>72</v>
      </c>
      <c r="AU434" s="136" t="s">
        <v>77</v>
      </c>
      <c r="AY434" s="136" t="s">
        <v>144</v>
      </c>
      <c r="BK434" s="137">
        <f>SUM($BK$435:$BK$442)</f>
        <v>0</v>
      </c>
    </row>
    <row r="435" spans="2:65" s="6" customFormat="1" ht="27" customHeight="1">
      <c r="B435" s="23"/>
      <c r="C435" s="139" t="s">
        <v>650</v>
      </c>
      <c r="D435" s="139" t="s">
        <v>145</v>
      </c>
      <c r="E435" s="140" t="s">
        <v>651</v>
      </c>
      <c r="F435" s="239" t="s">
        <v>652</v>
      </c>
      <c r="G435" s="240"/>
      <c r="H435" s="240"/>
      <c r="I435" s="240"/>
      <c r="J435" s="141" t="s">
        <v>653</v>
      </c>
      <c r="K435" s="142">
        <v>35.5</v>
      </c>
      <c r="L435" s="241">
        <v>0</v>
      </c>
      <c r="M435" s="240"/>
      <c r="N435" s="242">
        <f>ROUND($L$435*$K$435,3)</f>
        <v>0</v>
      </c>
      <c r="O435" s="240"/>
      <c r="P435" s="240"/>
      <c r="Q435" s="240"/>
      <c r="R435" s="25"/>
      <c r="T435" s="144"/>
      <c r="U435" s="31" t="s">
        <v>40</v>
      </c>
      <c r="V435" s="24"/>
      <c r="W435" s="145">
        <f>$V$435*$K$435</f>
        <v>0</v>
      </c>
      <c r="X435" s="145">
        <v>0</v>
      </c>
      <c r="Y435" s="145">
        <f>$X$435*$K$435</f>
        <v>0</v>
      </c>
      <c r="Z435" s="145">
        <v>0</v>
      </c>
      <c r="AA435" s="146">
        <f>$Z$435*$K$435</f>
        <v>0</v>
      </c>
      <c r="AR435" s="6" t="s">
        <v>236</v>
      </c>
      <c r="AT435" s="6" t="s">
        <v>145</v>
      </c>
      <c r="AU435" s="6" t="s">
        <v>122</v>
      </c>
      <c r="AY435" s="6" t="s">
        <v>144</v>
      </c>
      <c r="BE435" s="88">
        <f>IF($U$435="základná",$N$435,0)</f>
        <v>0</v>
      </c>
      <c r="BF435" s="88">
        <f>IF($U$435="znížená",$N$435,0)</f>
        <v>0</v>
      </c>
      <c r="BG435" s="88">
        <f>IF($U$435="zákl. prenesená",$N$435,0)</f>
        <v>0</v>
      </c>
      <c r="BH435" s="88">
        <f>IF($U$435="zníž. prenesená",$N$435,0)</f>
        <v>0</v>
      </c>
      <c r="BI435" s="88">
        <f>IF($U$435="nulová",$N$435,0)</f>
        <v>0</v>
      </c>
      <c r="BJ435" s="6" t="s">
        <v>122</v>
      </c>
      <c r="BK435" s="147">
        <f>ROUND($L$435*$K$435,3)</f>
        <v>0</v>
      </c>
      <c r="BL435" s="6" t="s">
        <v>236</v>
      </c>
      <c r="BM435" s="6" t="s">
        <v>654</v>
      </c>
    </row>
    <row r="436" spans="2:51" s="6" customFormat="1" ht="18.75" customHeight="1">
      <c r="B436" s="148"/>
      <c r="C436" s="149"/>
      <c r="D436" s="149"/>
      <c r="E436" s="149"/>
      <c r="F436" s="243" t="s">
        <v>655</v>
      </c>
      <c r="G436" s="244"/>
      <c r="H436" s="244"/>
      <c r="I436" s="244"/>
      <c r="J436" s="149"/>
      <c r="K436" s="149"/>
      <c r="L436" s="149"/>
      <c r="M436" s="149"/>
      <c r="N436" s="149"/>
      <c r="O436" s="149"/>
      <c r="P436" s="149"/>
      <c r="Q436" s="149"/>
      <c r="R436" s="150"/>
      <c r="T436" s="151"/>
      <c r="U436" s="149"/>
      <c r="V436" s="149"/>
      <c r="W436" s="149"/>
      <c r="X436" s="149"/>
      <c r="Y436" s="149"/>
      <c r="Z436" s="149"/>
      <c r="AA436" s="152"/>
      <c r="AT436" s="153" t="s">
        <v>152</v>
      </c>
      <c r="AU436" s="153" t="s">
        <v>122</v>
      </c>
      <c r="AV436" s="153" t="s">
        <v>77</v>
      </c>
      <c r="AW436" s="153" t="s">
        <v>95</v>
      </c>
      <c r="AX436" s="153" t="s">
        <v>73</v>
      </c>
      <c r="AY436" s="153" t="s">
        <v>144</v>
      </c>
    </row>
    <row r="437" spans="2:51" s="6" customFormat="1" ht="18.75" customHeight="1">
      <c r="B437" s="154"/>
      <c r="C437" s="155"/>
      <c r="D437" s="155"/>
      <c r="E437" s="155"/>
      <c r="F437" s="245" t="s">
        <v>656</v>
      </c>
      <c r="G437" s="246"/>
      <c r="H437" s="246"/>
      <c r="I437" s="246"/>
      <c r="J437" s="155"/>
      <c r="K437" s="156">
        <v>6.8</v>
      </c>
      <c r="L437" s="155"/>
      <c r="M437" s="155"/>
      <c r="N437" s="155"/>
      <c r="O437" s="155"/>
      <c r="P437" s="155"/>
      <c r="Q437" s="155"/>
      <c r="R437" s="157"/>
      <c r="T437" s="158"/>
      <c r="U437" s="155"/>
      <c r="V437" s="155"/>
      <c r="W437" s="155"/>
      <c r="X437" s="155"/>
      <c r="Y437" s="155"/>
      <c r="Z437" s="155"/>
      <c r="AA437" s="159"/>
      <c r="AT437" s="160" t="s">
        <v>152</v>
      </c>
      <c r="AU437" s="160" t="s">
        <v>122</v>
      </c>
      <c r="AV437" s="160" t="s">
        <v>122</v>
      </c>
      <c r="AW437" s="160" t="s">
        <v>95</v>
      </c>
      <c r="AX437" s="160" t="s">
        <v>73</v>
      </c>
      <c r="AY437" s="160" t="s">
        <v>144</v>
      </c>
    </row>
    <row r="438" spans="2:51" s="6" customFormat="1" ht="18.75" customHeight="1">
      <c r="B438" s="148"/>
      <c r="C438" s="149"/>
      <c r="D438" s="149"/>
      <c r="E438" s="149"/>
      <c r="F438" s="243" t="s">
        <v>657</v>
      </c>
      <c r="G438" s="244"/>
      <c r="H438" s="244"/>
      <c r="I438" s="244"/>
      <c r="J438" s="149"/>
      <c r="K438" s="149"/>
      <c r="L438" s="149"/>
      <c r="M438" s="149"/>
      <c r="N438" s="149"/>
      <c r="O438" s="149"/>
      <c r="P438" s="149"/>
      <c r="Q438" s="149"/>
      <c r="R438" s="150"/>
      <c r="T438" s="151"/>
      <c r="U438" s="149"/>
      <c r="V438" s="149"/>
      <c r="W438" s="149"/>
      <c r="X438" s="149"/>
      <c r="Y438" s="149"/>
      <c r="Z438" s="149"/>
      <c r="AA438" s="152"/>
      <c r="AT438" s="153" t="s">
        <v>152</v>
      </c>
      <c r="AU438" s="153" t="s">
        <v>122</v>
      </c>
      <c r="AV438" s="153" t="s">
        <v>77</v>
      </c>
      <c r="AW438" s="153" t="s">
        <v>95</v>
      </c>
      <c r="AX438" s="153" t="s">
        <v>73</v>
      </c>
      <c r="AY438" s="153" t="s">
        <v>144</v>
      </c>
    </row>
    <row r="439" spans="2:51" s="6" customFormat="1" ht="18.75" customHeight="1">
      <c r="B439" s="154"/>
      <c r="C439" s="155"/>
      <c r="D439" s="155"/>
      <c r="E439" s="155"/>
      <c r="F439" s="245" t="s">
        <v>658</v>
      </c>
      <c r="G439" s="246"/>
      <c r="H439" s="246"/>
      <c r="I439" s="246"/>
      <c r="J439" s="155"/>
      <c r="K439" s="156">
        <v>7.45</v>
      </c>
      <c r="L439" s="155"/>
      <c r="M439" s="155"/>
      <c r="N439" s="155"/>
      <c r="O439" s="155"/>
      <c r="P439" s="155"/>
      <c r="Q439" s="155"/>
      <c r="R439" s="157"/>
      <c r="T439" s="158"/>
      <c r="U439" s="155"/>
      <c r="V439" s="155"/>
      <c r="W439" s="155"/>
      <c r="X439" s="155"/>
      <c r="Y439" s="155"/>
      <c r="Z439" s="155"/>
      <c r="AA439" s="159"/>
      <c r="AT439" s="160" t="s">
        <v>152</v>
      </c>
      <c r="AU439" s="160" t="s">
        <v>122</v>
      </c>
      <c r="AV439" s="160" t="s">
        <v>122</v>
      </c>
      <c r="AW439" s="160" t="s">
        <v>95</v>
      </c>
      <c r="AX439" s="160" t="s">
        <v>73</v>
      </c>
      <c r="AY439" s="160" t="s">
        <v>144</v>
      </c>
    </row>
    <row r="440" spans="2:51" s="6" customFormat="1" ht="18.75" customHeight="1">
      <c r="B440" s="148"/>
      <c r="C440" s="149"/>
      <c r="D440" s="149"/>
      <c r="E440" s="149"/>
      <c r="F440" s="243" t="s">
        <v>659</v>
      </c>
      <c r="G440" s="244"/>
      <c r="H440" s="244"/>
      <c r="I440" s="244"/>
      <c r="J440" s="149"/>
      <c r="K440" s="149"/>
      <c r="L440" s="149"/>
      <c r="M440" s="149"/>
      <c r="N440" s="149"/>
      <c r="O440" s="149"/>
      <c r="P440" s="149"/>
      <c r="Q440" s="149"/>
      <c r="R440" s="150"/>
      <c r="T440" s="151"/>
      <c r="U440" s="149"/>
      <c r="V440" s="149"/>
      <c r="W440" s="149"/>
      <c r="X440" s="149"/>
      <c r="Y440" s="149"/>
      <c r="Z440" s="149"/>
      <c r="AA440" s="152"/>
      <c r="AT440" s="153" t="s">
        <v>152</v>
      </c>
      <c r="AU440" s="153" t="s">
        <v>122</v>
      </c>
      <c r="AV440" s="153" t="s">
        <v>77</v>
      </c>
      <c r="AW440" s="153" t="s">
        <v>95</v>
      </c>
      <c r="AX440" s="153" t="s">
        <v>73</v>
      </c>
      <c r="AY440" s="153" t="s">
        <v>144</v>
      </c>
    </row>
    <row r="441" spans="2:51" s="6" customFormat="1" ht="18.75" customHeight="1">
      <c r="B441" s="154"/>
      <c r="C441" s="155"/>
      <c r="D441" s="155"/>
      <c r="E441" s="155"/>
      <c r="F441" s="245" t="s">
        <v>660</v>
      </c>
      <c r="G441" s="246"/>
      <c r="H441" s="246"/>
      <c r="I441" s="246"/>
      <c r="J441" s="155"/>
      <c r="K441" s="156">
        <v>21.25</v>
      </c>
      <c r="L441" s="155"/>
      <c r="M441" s="155"/>
      <c r="N441" s="155"/>
      <c r="O441" s="155"/>
      <c r="P441" s="155"/>
      <c r="Q441" s="155"/>
      <c r="R441" s="157"/>
      <c r="T441" s="158"/>
      <c r="U441" s="155"/>
      <c r="V441" s="155"/>
      <c r="W441" s="155"/>
      <c r="X441" s="155"/>
      <c r="Y441" s="155"/>
      <c r="Z441" s="155"/>
      <c r="AA441" s="159"/>
      <c r="AT441" s="160" t="s">
        <v>152</v>
      </c>
      <c r="AU441" s="160" t="s">
        <v>122</v>
      </c>
      <c r="AV441" s="160" t="s">
        <v>122</v>
      </c>
      <c r="AW441" s="160" t="s">
        <v>95</v>
      </c>
      <c r="AX441" s="160" t="s">
        <v>73</v>
      </c>
      <c r="AY441" s="160" t="s">
        <v>144</v>
      </c>
    </row>
    <row r="442" spans="2:51" s="6" customFormat="1" ht="18.75" customHeight="1">
      <c r="B442" s="161"/>
      <c r="C442" s="162"/>
      <c r="D442" s="162"/>
      <c r="E442" s="162"/>
      <c r="F442" s="247" t="s">
        <v>191</v>
      </c>
      <c r="G442" s="248"/>
      <c r="H442" s="248"/>
      <c r="I442" s="248"/>
      <c r="J442" s="162"/>
      <c r="K442" s="163">
        <v>35.5</v>
      </c>
      <c r="L442" s="162"/>
      <c r="M442" s="162"/>
      <c r="N442" s="162"/>
      <c r="O442" s="162"/>
      <c r="P442" s="162"/>
      <c r="Q442" s="162"/>
      <c r="R442" s="164"/>
      <c r="T442" s="165"/>
      <c r="U442" s="162"/>
      <c r="V442" s="162"/>
      <c r="W442" s="162"/>
      <c r="X442" s="162"/>
      <c r="Y442" s="162"/>
      <c r="Z442" s="162"/>
      <c r="AA442" s="166"/>
      <c r="AT442" s="167" t="s">
        <v>152</v>
      </c>
      <c r="AU442" s="167" t="s">
        <v>122</v>
      </c>
      <c r="AV442" s="167" t="s">
        <v>149</v>
      </c>
      <c r="AW442" s="167" t="s">
        <v>95</v>
      </c>
      <c r="AX442" s="167" t="s">
        <v>77</v>
      </c>
      <c r="AY442" s="167" t="s">
        <v>144</v>
      </c>
    </row>
    <row r="443" spans="2:63" s="128" customFormat="1" ht="30.75" customHeight="1">
      <c r="B443" s="129"/>
      <c r="C443" s="130"/>
      <c r="D443" s="138" t="s">
        <v>112</v>
      </c>
      <c r="E443" s="138"/>
      <c r="F443" s="138"/>
      <c r="G443" s="138"/>
      <c r="H443" s="138"/>
      <c r="I443" s="138"/>
      <c r="J443" s="138"/>
      <c r="K443" s="138"/>
      <c r="L443" s="138"/>
      <c r="M443" s="138"/>
      <c r="N443" s="259">
        <f>$BK$443</f>
        <v>0</v>
      </c>
      <c r="O443" s="258"/>
      <c r="P443" s="258"/>
      <c r="Q443" s="258"/>
      <c r="R443" s="132"/>
      <c r="T443" s="133"/>
      <c r="U443" s="130"/>
      <c r="V443" s="130"/>
      <c r="W443" s="134">
        <f>SUM($W$444:$W$456)</f>
        <v>0</v>
      </c>
      <c r="X443" s="130"/>
      <c r="Y443" s="134">
        <f>SUM($Y$444:$Y$456)</f>
        <v>0.50991808</v>
      </c>
      <c r="Z443" s="130"/>
      <c r="AA443" s="135">
        <f>SUM($AA$444:$AA$456)</f>
        <v>0</v>
      </c>
      <c r="AR443" s="136" t="s">
        <v>122</v>
      </c>
      <c r="AT443" s="136" t="s">
        <v>72</v>
      </c>
      <c r="AU443" s="136" t="s">
        <v>77</v>
      </c>
      <c r="AY443" s="136" t="s">
        <v>144</v>
      </c>
      <c r="BK443" s="137">
        <f>SUM($BK$444:$BK$456)</f>
        <v>0</v>
      </c>
    </row>
    <row r="444" spans="2:65" s="6" customFormat="1" ht="27" customHeight="1">
      <c r="B444" s="23"/>
      <c r="C444" s="139" t="s">
        <v>661</v>
      </c>
      <c r="D444" s="139" t="s">
        <v>145</v>
      </c>
      <c r="E444" s="140" t="s">
        <v>662</v>
      </c>
      <c r="F444" s="239" t="s">
        <v>663</v>
      </c>
      <c r="G444" s="240"/>
      <c r="H444" s="240"/>
      <c r="I444" s="240"/>
      <c r="J444" s="141" t="s">
        <v>245</v>
      </c>
      <c r="K444" s="142">
        <v>1593.494</v>
      </c>
      <c r="L444" s="241">
        <v>0</v>
      </c>
      <c r="M444" s="240"/>
      <c r="N444" s="242">
        <f>ROUND($L$444*$K$444,3)</f>
        <v>0</v>
      </c>
      <c r="O444" s="240"/>
      <c r="P444" s="240"/>
      <c r="Q444" s="240"/>
      <c r="R444" s="25"/>
      <c r="T444" s="144"/>
      <c r="U444" s="31" t="s">
        <v>40</v>
      </c>
      <c r="V444" s="24"/>
      <c r="W444" s="145">
        <f>$V$444*$K$444</f>
        <v>0</v>
      </c>
      <c r="X444" s="145">
        <v>0.00032</v>
      </c>
      <c r="Y444" s="145">
        <f>$X$444*$K$444</f>
        <v>0.50991808</v>
      </c>
      <c r="Z444" s="145">
        <v>0</v>
      </c>
      <c r="AA444" s="146">
        <f>$Z$444*$K$444</f>
        <v>0</v>
      </c>
      <c r="AR444" s="6" t="s">
        <v>236</v>
      </c>
      <c r="AT444" s="6" t="s">
        <v>145</v>
      </c>
      <c r="AU444" s="6" t="s">
        <v>122</v>
      </c>
      <c r="AY444" s="6" t="s">
        <v>144</v>
      </c>
      <c r="BE444" s="88">
        <f>IF($U$444="základná",$N$444,0)</f>
        <v>0</v>
      </c>
      <c r="BF444" s="88">
        <f>IF($U$444="znížená",$N$444,0)</f>
        <v>0</v>
      </c>
      <c r="BG444" s="88">
        <f>IF($U$444="zákl. prenesená",$N$444,0)</f>
        <v>0</v>
      </c>
      <c r="BH444" s="88">
        <f>IF($U$444="zníž. prenesená",$N$444,0)</f>
        <v>0</v>
      </c>
      <c r="BI444" s="88">
        <f>IF($U$444="nulová",$N$444,0)</f>
        <v>0</v>
      </c>
      <c r="BJ444" s="6" t="s">
        <v>122</v>
      </c>
      <c r="BK444" s="147">
        <f>ROUND($L$444*$K$444,3)</f>
        <v>0</v>
      </c>
      <c r="BL444" s="6" t="s">
        <v>236</v>
      </c>
      <c r="BM444" s="6" t="s">
        <v>664</v>
      </c>
    </row>
    <row r="445" spans="2:51" s="6" customFormat="1" ht="18.75" customHeight="1">
      <c r="B445" s="148"/>
      <c r="C445" s="149"/>
      <c r="D445" s="149"/>
      <c r="E445" s="149"/>
      <c r="F445" s="243" t="s">
        <v>536</v>
      </c>
      <c r="G445" s="244"/>
      <c r="H445" s="244"/>
      <c r="I445" s="244"/>
      <c r="J445" s="149"/>
      <c r="K445" s="149"/>
      <c r="L445" s="149"/>
      <c r="M445" s="149"/>
      <c r="N445" s="149"/>
      <c r="O445" s="149"/>
      <c r="P445" s="149"/>
      <c r="Q445" s="149"/>
      <c r="R445" s="150"/>
      <c r="T445" s="151"/>
      <c r="U445" s="149"/>
      <c r="V445" s="149"/>
      <c r="W445" s="149"/>
      <c r="X445" s="149"/>
      <c r="Y445" s="149"/>
      <c r="Z445" s="149"/>
      <c r="AA445" s="152"/>
      <c r="AT445" s="153" t="s">
        <v>152</v>
      </c>
      <c r="AU445" s="153" t="s">
        <v>122</v>
      </c>
      <c r="AV445" s="153" t="s">
        <v>77</v>
      </c>
      <c r="AW445" s="153" t="s">
        <v>95</v>
      </c>
      <c r="AX445" s="153" t="s">
        <v>73</v>
      </c>
      <c r="AY445" s="153" t="s">
        <v>144</v>
      </c>
    </row>
    <row r="446" spans="2:51" s="6" customFormat="1" ht="18.75" customHeight="1">
      <c r="B446" s="154"/>
      <c r="C446" s="155"/>
      <c r="D446" s="155"/>
      <c r="E446" s="155"/>
      <c r="F446" s="245" t="s">
        <v>665</v>
      </c>
      <c r="G446" s="246"/>
      <c r="H446" s="246"/>
      <c r="I446" s="246"/>
      <c r="J446" s="155"/>
      <c r="K446" s="156">
        <v>362.452</v>
      </c>
      <c r="L446" s="155"/>
      <c r="M446" s="155"/>
      <c r="N446" s="155"/>
      <c r="O446" s="155"/>
      <c r="P446" s="155"/>
      <c r="Q446" s="155"/>
      <c r="R446" s="157"/>
      <c r="T446" s="158"/>
      <c r="U446" s="155"/>
      <c r="V446" s="155"/>
      <c r="W446" s="155"/>
      <c r="X446" s="155"/>
      <c r="Y446" s="155"/>
      <c r="Z446" s="155"/>
      <c r="AA446" s="159"/>
      <c r="AT446" s="160" t="s">
        <v>152</v>
      </c>
      <c r="AU446" s="160" t="s">
        <v>122</v>
      </c>
      <c r="AV446" s="160" t="s">
        <v>122</v>
      </c>
      <c r="AW446" s="160" t="s">
        <v>95</v>
      </c>
      <c r="AX446" s="160" t="s">
        <v>73</v>
      </c>
      <c r="AY446" s="160" t="s">
        <v>144</v>
      </c>
    </row>
    <row r="447" spans="2:51" s="6" customFormat="1" ht="18.75" customHeight="1">
      <c r="B447" s="148"/>
      <c r="C447" s="149"/>
      <c r="D447" s="149"/>
      <c r="E447" s="149"/>
      <c r="F447" s="243" t="s">
        <v>666</v>
      </c>
      <c r="G447" s="244"/>
      <c r="H447" s="244"/>
      <c r="I447" s="244"/>
      <c r="J447" s="149"/>
      <c r="K447" s="149"/>
      <c r="L447" s="149"/>
      <c r="M447" s="149"/>
      <c r="N447" s="149"/>
      <c r="O447" s="149"/>
      <c r="P447" s="149"/>
      <c r="Q447" s="149"/>
      <c r="R447" s="150"/>
      <c r="T447" s="151"/>
      <c r="U447" s="149"/>
      <c r="V447" s="149"/>
      <c r="W447" s="149"/>
      <c r="X447" s="149"/>
      <c r="Y447" s="149"/>
      <c r="Z447" s="149"/>
      <c r="AA447" s="152"/>
      <c r="AT447" s="153" t="s">
        <v>152</v>
      </c>
      <c r="AU447" s="153" t="s">
        <v>122</v>
      </c>
      <c r="AV447" s="153" t="s">
        <v>77</v>
      </c>
      <c r="AW447" s="153" t="s">
        <v>95</v>
      </c>
      <c r="AX447" s="153" t="s">
        <v>73</v>
      </c>
      <c r="AY447" s="153" t="s">
        <v>144</v>
      </c>
    </row>
    <row r="448" spans="2:51" s="6" customFormat="1" ht="18.75" customHeight="1">
      <c r="B448" s="154"/>
      <c r="C448" s="155"/>
      <c r="D448" s="155"/>
      <c r="E448" s="155"/>
      <c r="F448" s="245" t="s">
        <v>667</v>
      </c>
      <c r="G448" s="246"/>
      <c r="H448" s="246"/>
      <c r="I448" s="246"/>
      <c r="J448" s="155"/>
      <c r="K448" s="156">
        <v>405.72</v>
      </c>
      <c r="L448" s="155"/>
      <c r="M448" s="155"/>
      <c r="N448" s="155"/>
      <c r="O448" s="155"/>
      <c r="P448" s="155"/>
      <c r="Q448" s="155"/>
      <c r="R448" s="157"/>
      <c r="T448" s="158"/>
      <c r="U448" s="155"/>
      <c r="V448" s="155"/>
      <c r="W448" s="155"/>
      <c r="X448" s="155"/>
      <c r="Y448" s="155"/>
      <c r="Z448" s="155"/>
      <c r="AA448" s="159"/>
      <c r="AT448" s="160" t="s">
        <v>152</v>
      </c>
      <c r="AU448" s="160" t="s">
        <v>122</v>
      </c>
      <c r="AV448" s="160" t="s">
        <v>122</v>
      </c>
      <c r="AW448" s="160" t="s">
        <v>95</v>
      </c>
      <c r="AX448" s="160" t="s">
        <v>73</v>
      </c>
      <c r="AY448" s="160" t="s">
        <v>144</v>
      </c>
    </row>
    <row r="449" spans="2:51" s="6" customFormat="1" ht="18.75" customHeight="1">
      <c r="B449" s="154"/>
      <c r="C449" s="155"/>
      <c r="D449" s="155"/>
      <c r="E449" s="155"/>
      <c r="F449" s="245" t="s">
        <v>668</v>
      </c>
      <c r="G449" s="246"/>
      <c r="H449" s="246"/>
      <c r="I449" s="246"/>
      <c r="J449" s="155"/>
      <c r="K449" s="156">
        <v>81.84</v>
      </c>
      <c r="L449" s="155"/>
      <c r="M449" s="155"/>
      <c r="N449" s="155"/>
      <c r="O449" s="155"/>
      <c r="P449" s="155"/>
      <c r="Q449" s="155"/>
      <c r="R449" s="157"/>
      <c r="T449" s="158"/>
      <c r="U449" s="155"/>
      <c r="V449" s="155"/>
      <c r="W449" s="155"/>
      <c r="X449" s="155"/>
      <c r="Y449" s="155"/>
      <c r="Z449" s="155"/>
      <c r="AA449" s="159"/>
      <c r="AT449" s="160" t="s">
        <v>152</v>
      </c>
      <c r="AU449" s="160" t="s">
        <v>122</v>
      </c>
      <c r="AV449" s="160" t="s">
        <v>122</v>
      </c>
      <c r="AW449" s="160" t="s">
        <v>95</v>
      </c>
      <c r="AX449" s="160" t="s">
        <v>73</v>
      </c>
      <c r="AY449" s="160" t="s">
        <v>144</v>
      </c>
    </row>
    <row r="450" spans="2:51" s="6" customFormat="1" ht="18.75" customHeight="1">
      <c r="B450" s="154"/>
      <c r="C450" s="155"/>
      <c r="D450" s="155"/>
      <c r="E450" s="155"/>
      <c r="F450" s="245" t="s">
        <v>669</v>
      </c>
      <c r="G450" s="246"/>
      <c r="H450" s="246"/>
      <c r="I450" s="246"/>
      <c r="J450" s="155"/>
      <c r="K450" s="156">
        <v>15.36</v>
      </c>
      <c r="L450" s="155"/>
      <c r="M450" s="155"/>
      <c r="N450" s="155"/>
      <c r="O450" s="155"/>
      <c r="P450" s="155"/>
      <c r="Q450" s="155"/>
      <c r="R450" s="157"/>
      <c r="T450" s="158"/>
      <c r="U450" s="155"/>
      <c r="V450" s="155"/>
      <c r="W450" s="155"/>
      <c r="X450" s="155"/>
      <c r="Y450" s="155"/>
      <c r="Z450" s="155"/>
      <c r="AA450" s="159"/>
      <c r="AT450" s="160" t="s">
        <v>152</v>
      </c>
      <c r="AU450" s="160" t="s">
        <v>122</v>
      </c>
      <c r="AV450" s="160" t="s">
        <v>122</v>
      </c>
      <c r="AW450" s="160" t="s">
        <v>95</v>
      </c>
      <c r="AX450" s="160" t="s">
        <v>73</v>
      </c>
      <c r="AY450" s="160" t="s">
        <v>144</v>
      </c>
    </row>
    <row r="451" spans="2:51" s="6" customFormat="1" ht="18.75" customHeight="1">
      <c r="B451" s="154"/>
      <c r="C451" s="155"/>
      <c r="D451" s="155"/>
      <c r="E451" s="155"/>
      <c r="F451" s="245" t="s">
        <v>670</v>
      </c>
      <c r="G451" s="246"/>
      <c r="H451" s="246"/>
      <c r="I451" s="246"/>
      <c r="J451" s="155"/>
      <c r="K451" s="156">
        <v>2.46</v>
      </c>
      <c r="L451" s="155"/>
      <c r="M451" s="155"/>
      <c r="N451" s="155"/>
      <c r="O451" s="155"/>
      <c r="P451" s="155"/>
      <c r="Q451" s="155"/>
      <c r="R451" s="157"/>
      <c r="T451" s="158"/>
      <c r="U451" s="155"/>
      <c r="V451" s="155"/>
      <c r="W451" s="155"/>
      <c r="X451" s="155"/>
      <c r="Y451" s="155"/>
      <c r="Z451" s="155"/>
      <c r="AA451" s="159"/>
      <c r="AT451" s="160" t="s">
        <v>152</v>
      </c>
      <c r="AU451" s="160" t="s">
        <v>122</v>
      </c>
      <c r="AV451" s="160" t="s">
        <v>122</v>
      </c>
      <c r="AW451" s="160" t="s">
        <v>95</v>
      </c>
      <c r="AX451" s="160" t="s">
        <v>73</v>
      </c>
      <c r="AY451" s="160" t="s">
        <v>144</v>
      </c>
    </row>
    <row r="452" spans="2:51" s="6" customFormat="1" ht="18.75" customHeight="1">
      <c r="B452" s="154"/>
      <c r="C452" s="155"/>
      <c r="D452" s="155"/>
      <c r="E452" s="155"/>
      <c r="F452" s="245" t="s">
        <v>671</v>
      </c>
      <c r="G452" s="246"/>
      <c r="H452" s="246"/>
      <c r="I452" s="246"/>
      <c r="J452" s="155"/>
      <c r="K452" s="156">
        <v>202.02</v>
      </c>
      <c r="L452" s="155"/>
      <c r="M452" s="155"/>
      <c r="N452" s="155"/>
      <c r="O452" s="155"/>
      <c r="P452" s="155"/>
      <c r="Q452" s="155"/>
      <c r="R452" s="157"/>
      <c r="T452" s="158"/>
      <c r="U452" s="155"/>
      <c r="V452" s="155"/>
      <c r="W452" s="155"/>
      <c r="X452" s="155"/>
      <c r="Y452" s="155"/>
      <c r="Z452" s="155"/>
      <c r="AA452" s="159"/>
      <c r="AT452" s="160" t="s">
        <v>152</v>
      </c>
      <c r="AU452" s="160" t="s">
        <v>122</v>
      </c>
      <c r="AV452" s="160" t="s">
        <v>122</v>
      </c>
      <c r="AW452" s="160" t="s">
        <v>95</v>
      </c>
      <c r="AX452" s="160" t="s">
        <v>73</v>
      </c>
      <c r="AY452" s="160" t="s">
        <v>144</v>
      </c>
    </row>
    <row r="453" spans="2:51" s="6" customFormat="1" ht="18.75" customHeight="1">
      <c r="B453" s="154"/>
      <c r="C453" s="155"/>
      <c r="D453" s="155"/>
      <c r="E453" s="155"/>
      <c r="F453" s="245" t="s">
        <v>672</v>
      </c>
      <c r="G453" s="246"/>
      <c r="H453" s="246"/>
      <c r="I453" s="246"/>
      <c r="J453" s="155"/>
      <c r="K453" s="156">
        <v>86.402</v>
      </c>
      <c r="L453" s="155"/>
      <c r="M453" s="155"/>
      <c r="N453" s="155"/>
      <c r="O453" s="155"/>
      <c r="P453" s="155"/>
      <c r="Q453" s="155"/>
      <c r="R453" s="157"/>
      <c r="T453" s="158"/>
      <c r="U453" s="155"/>
      <c r="V453" s="155"/>
      <c r="W453" s="155"/>
      <c r="X453" s="155"/>
      <c r="Y453" s="155"/>
      <c r="Z453" s="155"/>
      <c r="AA453" s="159"/>
      <c r="AT453" s="160" t="s">
        <v>152</v>
      </c>
      <c r="AU453" s="160" t="s">
        <v>122</v>
      </c>
      <c r="AV453" s="160" t="s">
        <v>122</v>
      </c>
      <c r="AW453" s="160" t="s">
        <v>95</v>
      </c>
      <c r="AX453" s="160" t="s">
        <v>73</v>
      </c>
      <c r="AY453" s="160" t="s">
        <v>144</v>
      </c>
    </row>
    <row r="454" spans="2:51" s="6" customFormat="1" ht="18.75" customHeight="1">
      <c r="B454" s="154"/>
      <c r="C454" s="155"/>
      <c r="D454" s="155"/>
      <c r="E454" s="155"/>
      <c r="F454" s="245" t="s">
        <v>673</v>
      </c>
      <c r="G454" s="246"/>
      <c r="H454" s="246"/>
      <c r="I454" s="246"/>
      <c r="J454" s="155"/>
      <c r="K454" s="156">
        <v>8.84</v>
      </c>
      <c r="L454" s="155"/>
      <c r="M454" s="155"/>
      <c r="N454" s="155"/>
      <c r="O454" s="155"/>
      <c r="P454" s="155"/>
      <c r="Q454" s="155"/>
      <c r="R454" s="157"/>
      <c r="T454" s="158"/>
      <c r="U454" s="155"/>
      <c r="V454" s="155"/>
      <c r="W454" s="155"/>
      <c r="X454" s="155"/>
      <c r="Y454" s="155"/>
      <c r="Z454" s="155"/>
      <c r="AA454" s="159"/>
      <c r="AT454" s="160" t="s">
        <v>152</v>
      </c>
      <c r="AU454" s="160" t="s">
        <v>122</v>
      </c>
      <c r="AV454" s="160" t="s">
        <v>122</v>
      </c>
      <c r="AW454" s="160" t="s">
        <v>95</v>
      </c>
      <c r="AX454" s="160" t="s">
        <v>73</v>
      </c>
      <c r="AY454" s="160" t="s">
        <v>144</v>
      </c>
    </row>
    <row r="455" spans="2:51" s="6" customFormat="1" ht="18.75" customHeight="1">
      <c r="B455" s="154"/>
      <c r="C455" s="155"/>
      <c r="D455" s="155"/>
      <c r="E455" s="155"/>
      <c r="F455" s="245" t="s">
        <v>674</v>
      </c>
      <c r="G455" s="246"/>
      <c r="H455" s="246"/>
      <c r="I455" s="246"/>
      <c r="J455" s="155"/>
      <c r="K455" s="156">
        <v>428.4</v>
      </c>
      <c r="L455" s="155"/>
      <c r="M455" s="155"/>
      <c r="N455" s="155"/>
      <c r="O455" s="155"/>
      <c r="P455" s="155"/>
      <c r="Q455" s="155"/>
      <c r="R455" s="157"/>
      <c r="T455" s="158"/>
      <c r="U455" s="155"/>
      <c r="V455" s="155"/>
      <c r="W455" s="155"/>
      <c r="X455" s="155"/>
      <c r="Y455" s="155"/>
      <c r="Z455" s="155"/>
      <c r="AA455" s="159"/>
      <c r="AT455" s="160" t="s">
        <v>152</v>
      </c>
      <c r="AU455" s="160" t="s">
        <v>122</v>
      </c>
      <c r="AV455" s="160" t="s">
        <v>122</v>
      </c>
      <c r="AW455" s="160" t="s">
        <v>95</v>
      </c>
      <c r="AX455" s="160" t="s">
        <v>73</v>
      </c>
      <c r="AY455" s="160" t="s">
        <v>144</v>
      </c>
    </row>
    <row r="456" spans="2:51" s="6" customFormat="1" ht="18.75" customHeight="1">
      <c r="B456" s="161"/>
      <c r="C456" s="162"/>
      <c r="D456" s="162"/>
      <c r="E456" s="162"/>
      <c r="F456" s="247" t="s">
        <v>191</v>
      </c>
      <c r="G456" s="248"/>
      <c r="H456" s="248"/>
      <c r="I456" s="248"/>
      <c r="J456" s="162"/>
      <c r="K456" s="163">
        <v>1593.494</v>
      </c>
      <c r="L456" s="162"/>
      <c r="M456" s="162"/>
      <c r="N456" s="162"/>
      <c r="O456" s="162"/>
      <c r="P456" s="162"/>
      <c r="Q456" s="162"/>
      <c r="R456" s="164"/>
      <c r="T456" s="165"/>
      <c r="U456" s="162"/>
      <c r="V456" s="162"/>
      <c r="W456" s="162"/>
      <c r="X456" s="162"/>
      <c r="Y456" s="162"/>
      <c r="Z456" s="162"/>
      <c r="AA456" s="166"/>
      <c r="AT456" s="167" t="s">
        <v>152</v>
      </c>
      <c r="AU456" s="167" t="s">
        <v>122</v>
      </c>
      <c r="AV456" s="167" t="s">
        <v>149</v>
      </c>
      <c r="AW456" s="167" t="s">
        <v>95</v>
      </c>
      <c r="AX456" s="167" t="s">
        <v>77</v>
      </c>
      <c r="AY456" s="167" t="s">
        <v>144</v>
      </c>
    </row>
    <row r="457" spans="2:63" s="128" customFormat="1" ht="37.5" customHeight="1">
      <c r="B457" s="129"/>
      <c r="C457" s="130"/>
      <c r="D457" s="131" t="s">
        <v>113</v>
      </c>
      <c r="E457" s="131"/>
      <c r="F457" s="131"/>
      <c r="G457" s="131"/>
      <c r="H457" s="131"/>
      <c r="I457" s="131"/>
      <c r="J457" s="131"/>
      <c r="K457" s="131"/>
      <c r="L457" s="131"/>
      <c r="M457" s="131"/>
      <c r="N457" s="235">
        <f>$BK$457</f>
        <v>0</v>
      </c>
      <c r="O457" s="258"/>
      <c r="P457" s="258"/>
      <c r="Q457" s="258"/>
      <c r="R457" s="132"/>
      <c r="T457" s="133"/>
      <c r="U457" s="130"/>
      <c r="V457" s="130"/>
      <c r="W457" s="134">
        <f>$W$458+$W$460+$W$465+$W$469</f>
        <v>0</v>
      </c>
      <c r="X457" s="130"/>
      <c r="Y457" s="134">
        <f>$Y$458+$Y$460+$Y$465+$Y$469</f>
        <v>0</v>
      </c>
      <c r="Z457" s="130"/>
      <c r="AA457" s="135">
        <f>$AA$458+$AA$460+$AA$465+$AA$469</f>
        <v>0</v>
      </c>
      <c r="AR457" s="136" t="s">
        <v>166</v>
      </c>
      <c r="AT457" s="136" t="s">
        <v>72</v>
      </c>
      <c r="AU457" s="136" t="s">
        <v>73</v>
      </c>
      <c r="AY457" s="136" t="s">
        <v>144</v>
      </c>
      <c r="BK457" s="137">
        <f>$BK$458+$BK$460+$BK$465+$BK$469</f>
        <v>0</v>
      </c>
    </row>
    <row r="458" spans="2:63" s="128" customFormat="1" ht="21" customHeight="1">
      <c r="B458" s="129"/>
      <c r="C458" s="130"/>
      <c r="D458" s="138" t="s">
        <v>114</v>
      </c>
      <c r="E458" s="138"/>
      <c r="F458" s="138"/>
      <c r="G458" s="138"/>
      <c r="H458" s="138"/>
      <c r="I458" s="138"/>
      <c r="J458" s="138"/>
      <c r="K458" s="138"/>
      <c r="L458" s="138"/>
      <c r="M458" s="138"/>
      <c r="N458" s="259">
        <f>$BK$458</f>
        <v>0</v>
      </c>
      <c r="O458" s="258"/>
      <c r="P458" s="258"/>
      <c r="Q458" s="258"/>
      <c r="R458" s="132"/>
      <c r="T458" s="133"/>
      <c r="U458" s="130"/>
      <c r="V458" s="130"/>
      <c r="W458" s="134">
        <f>$W$459</f>
        <v>0</v>
      </c>
      <c r="X458" s="130"/>
      <c r="Y458" s="134">
        <f>$Y$459</f>
        <v>0</v>
      </c>
      <c r="Z458" s="130"/>
      <c r="AA458" s="135">
        <f>$AA$459</f>
        <v>0</v>
      </c>
      <c r="AR458" s="136" t="s">
        <v>166</v>
      </c>
      <c r="AT458" s="136" t="s">
        <v>72</v>
      </c>
      <c r="AU458" s="136" t="s">
        <v>77</v>
      </c>
      <c r="AY458" s="136" t="s">
        <v>144</v>
      </c>
      <c r="BK458" s="137">
        <f>$BK$459</f>
        <v>0</v>
      </c>
    </row>
    <row r="459" spans="2:65" s="6" customFormat="1" ht="27" customHeight="1">
      <c r="B459" s="23"/>
      <c r="C459" s="139" t="s">
        <v>675</v>
      </c>
      <c r="D459" s="139" t="s">
        <v>145</v>
      </c>
      <c r="E459" s="140" t="s">
        <v>676</v>
      </c>
      <c r="F459" s="239" t="s">
        <v>677</v>
      </c>
      <c r="G459" s="240"/>
      <c r="H459" s="240"/>
      <c r="I459" s="240"/>
      <c r="J459" s="141" t="s">
        <v>678</v>
      </c>
      <c r="K459" s="142">
        <v>12</v>
      </c>
      <c r="L459" s="241">
        <v>0</v>
      </c>
      <c r="M459" s="240"/>
      <c r="N459" s="242">
        <f>ROUND($L$459*$K$459,3)</f>
        <v>0</v>
      </c>
      <c r="O459" s="240"/>
      <c r="P459" s="240"/>
      <c r="Q459" s="240"/>
      <c r="R459" s="25"/>
      <c r="T459" s="144"/>
      <c r="U459" s="31" t="s">
        <v>40</v>
      </c>
      <c r="V459" s="24"/>
      <c r="W459" s="145">
        <f>$V$459*$K$459</f>
        <v>0</v>
      </c>
      <c r="X459" s="145">
        <v>0</v>
      </c>
      <c r="Y459" s="145">
        <f>$X$459*$K$459</f>
        <v>0</v>
      </c>
      <c r="Z459" s="145">
        <v>0</v>
      </c>
      <c r="AA459" s="146">
        <f>$Z$459*$K$459</f>
        <v>0</v>
      </c>
      <c r="AR459" s="6" t="s">
        <v>679</v>
      </c>
      <c r="AT459" s="6" t="s">
        <v>145</v>
      </c>
      <c r="AU459" s="6" t="s">
        <v>122</v>
      </c>
      <c r="AY459" s="6" t="s">
        <v>144</v>
      </c>
      <c r="BE459" s="88">
        <f>IF($U$459="základná",$N$459,0)</f>
        <v>0</v>
      </c>
      <c r="BF459" s="88">
        <f>IF($U$459="znížená",$N$459,0)</f>
        <v>0</v>
      </c>
      <c r="BG459" s="88">
        <f>IF($U$459="zákl. prenesená",$N$459,0)</f>
        <v>0</v>
      </c>
      <c r="BH459" s="88">
        <f>IF($U$459="zníž. prenesená",$N$459,0)</f>
        <v>0</v>
      </c>
      <c r="BI459" s="88">
        <f>IF($U$459="nulová",$N$459,0)</f>
        <v>0</v>
      </c>
      <c r="BJ459" s="6" t="s">
        <v>122</v>
      </c>
      <c r="BK459" s="147">
        <f>ROUND($L$459*$K$459,3)</f>
        <v>0</v>
      </c>
      <c r="BL459" s="6" t="s">
        <v>679</v>
      </c>
      <c r="BM459" s="6" t="s">
        <v>680</v>
      </c>
    </row>
    <row r="460" spans="2:63" s="128" customFormat="1" ht="30.75" customHeight="1">
      <c r="B460" s="129"/>
      <c r="C460" s="130"/>
      <c r="D460" s="138" t="s">
        <v>115</v>
      </c>
      <c r="E460" s="138"/>
      <c r="F460" s="138"/>
      <c r="G460" s="138"/>
      <c r="H460" s="138"/>
      <c r="I460" s="138"/>
      <c r="J460" s="138"/>
      <c r="K460" s="138"/>
      <c r="L460" s="138"/>
      <c r="M460" s="138"/>
      <c r="N460" s="259">
        <f>$BK$460</f>
        <v>0</v>
      </c>
      <c r="O460" s="258"/>
      <c r="P460" s="258"/>
      <c r="Q460" s="258"/>
      <c r="R460" s="132"/>
      <c r="T460" s="133"/>
      <c r="U460" s="130"/>
      <c r="V460" s="130"/>
      <c r="W460" s="134">
        <f>SUM($W$461:$W$464)</f>
        <v>0</v>
      </c>
      <c r="X460" s="130"/>
      <c r="Y460" s="134">
        <f>SUM($Y$461:$Y$464)</f>
        <v>0</v>
      </c>
      <c r="Z460" s="130"/>
      <c r="AA460" s="135">
        <f>SUM($AA$461:$AA$464)</f>
        <v>0</v>
      </c>
      <c r="AR460" s="136" t="s">
        <v>166</v>
      </c>
      <c r="AT460" s="136" t="s">
        <v>72</v>
      </c>
      <c r="AU460" s="136" t="s">
        <v>77</v>
      </c>
      <c r="AY460" s="136" t="s">
        <v>144</v>
      </c>
      <c r="BK460" s="137">
        <f>SUM($BK$461:$BK$464)</f>
        <v>0</v>
      </c>
    </row>
    <row r="461" spans="2:65" s="6" customFormat="1" ht="27" customHeight="1">
      <c r="B461" s="23"/>
      <c r="C461" s="139" t="s">
        <v>681</v>
      </c>
      <c r="D461" s="139" t="s">
        <v>145</v>
      </c>
      <c r="E461" s="140" t="s">
        <v>682</v>
      </c>
      <c r="F461" s="239" t="s">
        <v>683</v>
      </c>
      <c r="G461" s="240"/>
      <c r="H461" s="240"/>
      <c r="I461" s="240"/>
      <c r="J461" s="141" t="s">
        <v>684</v>
      </c>
      <c r="K461" s="142">
        <v>1</v>
      </c>
      <c r="L461" s="241">
        <v>0</v>
      </c>
      <c r="M461" s="240"/>
      <c r="N461" s="242">
        <f>ROUND($L$461*$K$461,3)</f>
        <v>0</v>
      </c>
      <c r="O461" s="240"/>
      <c r="P461" s="240"/>
      <c r="Q461" s="240"/>
      <c r="R461" s="25"/>
      <c r="T461" s="144"/>
      <c r="U461" s="31" t="s">
        <v>40</v>
      </c>
      <c r="V461" s="24"/>
      <c r="W461" s="145">
        <f>$V$461*$K$461</f>
        <v>0</v>
      </c>
      <c r="X461" s="145">
        <v>0</v>
      </c>
      <c r="Y461" s="145">
        <f>$X$461*$K$461</f>
        <v>0</v>
      </c>
      <c r="Z461" s="145">
        <v>0</v>
      </c>
      <c r="AA461" s="146">
        <f>$Z$461*$K$461</f>
        <v>0</v>
      </c>
      <c r="AR461" s="6" t="s">
        <v>679</v>
      </c>
      <c r="AT461" s="6" t="s">
        <v>145</v>
      </c>
      <c r="AU461" s="6" t="s">
        <v>122</v>
      </c>
      <c r="AY461" s="6" t="s">
        <v>144</v>
      </c>
      <c r="BE461" s="88">
        <f>IF($U$461="základná",$N$461,0)</f>
        <v>0</v>
      </c>
      <c r="BF461" s="88">
        <f>IF($U$461="znížená",$N$461,0)</f>
        <v>0</v>
      </c>
      <c r="BG461" s="88">
        <f>IF($U$461="zákl. prenesená",$N$461,0)</f>
        <v>0</v>
      </c>
      <c r="BH461" s="88">
        <f>IF($U$461="zníž. prenesená",$N$461,0)</f>
        <v>0</v>
      </c>
      <c r="BI461" s="88">
        <f>IF($U$461="nulová",$N$461,0)</f>
        <v>0</v>
      </c>
      <c r="BJ461" s="6" t="s">
        <v>122</v>
      </c>
      <c r="BK461" s="147">
        <f>ROUND($L$461*$K$461,3)</f>
        <v>0</v>
      </c>
      <c r="BL461" s="6" t="s">
        <v>679</v>
      </c>
      <c r="BM461" s="6" t="s">
        <v>685</v>
      </c>
    </row>
    <row r="462" spans="2:51" s="6" customFormat="1" ht="18.75" customHeight="1">
      <c r="B462" s="154"/>
      <c r="C462" s="155"/>
      <c r="D462" s="155"/>
      <c r="E462" s="155"/>
      <c r="F462" s="245" t="s">
        <v>686</v>
      </c>
      <c r="G462" s="246"/>
      <c r="H462" s="246"/>
      <c r="I462" s="246"/>
      <c r="J462" s="155"/>
      <c r="K462" s="156">
        <v>1</v>
      </c>
      <c r="L462" s="155"/>
      <c r="M462" s="155"/>
      <c r="N462" s="155"/>
      <c r="O462" s="155"/>
      <c r="P462" s="155"/>
      <c r="Q462" s="155"/>
      <c r="R462" s="157"/>
      <c r="T462" s="158"/>
      <c r="U462" s="155"/>
      <c r="V462" s="155"/>
      <c r="W462" s="155"/>
      <c r="X462" s="155"/>
      <c r="Y462" s="155"/>
      <c r="Z462" s="155"/>
      <c r="AA462" s="159"/>
      <c r="AT462" s="160" t="s">
        <v>152</v>
      </c>
      <c r="AU462" s="160" t="s">
        <v>122</v>
      </c>
      <c r="AV462" s="160" t="s">
        <v>122</v>
      </c>
      <c r="AW462" s="160" t="s">
        <v>95</v>
      </c>
      <c r="AX462" s="160" t="s">
        <v>77</v>
      </c>
      <c r="AY462" s="160" t="s">
        <v>144</v>
      </c>
    </row>
    <row r="463" spans="2:65" s="6" customFormat="1" ht="27" customHeight="1">
      <c r="B463" s="23"/>
      <c r="C463" s="139" t="s">
        <v>687</v>
      </c>
      <c r="D463" s="139" t="s">
        <v>145</v>
      </c>
      <c r="E463" s="140" t="s">
        <v>688</v>
      </c>
      <c r="F463" s="239" t="s">
        <v>689</v>
      </c>
      <c r="G463" s="240"/>
      <c r="H463" s="240"/>
      <c r="I463" s="240"/>
      <c r="J463" s="141" t="s">
        <v>684</v>
      </c>
      <c r="K463" s="142">
        <v>1</v>
      </c>
      <c r="L463" s="241">
        <v>0</v>
      </c>
      <c r="M463" s="240"/>
      <c r="N463" s="242">
        <f>ROUND($L$463*$K$463,3)</f>
        <v>0</v>
      </c>
      <c r="O463" s="240"/>
      <c r="P463" s="240"/>
      <c r="Q463" s="240"/>
      <c r="R463" s="25"/>
      <c r="T463" s="144"/>
      <c r="U463" s="31" t="s">
        <v>40</v>
      </c>
      <c r="V463" s="24"/>
      <c r="W463" s="145">
        <f>$V$463*$K$463</f>
        <v>0</v>
      </c>
      <c r="X463" s="145">
        <v>0</v>
      </c>
      <c r="Y463" s="145">
        <f>$X$463*$K$463</f>
        <v>0</v>
      </c>
      <c r="Z463" s="145">
        <v>0</v>
      </c>
      <c r="AA463" s="146">
        <f>$Z$463*$K$463</f>
        <v>0</v>
      </c>
      <c r="AR463" s="6" t="s">
        <v>679</v>
      </c>
      <c r="AT463" s="6" t="s">
        <v>145</v>
      </c>
      <c r="AU463" s="6" t="s">
        <v>122</v>
      </c>
      <c r="AY463" s="6" t="s">
        <v>144</v>
      </c>
      <c r="BE463" s="88">
        <f>IF($U$463="základná",$N$463,0)</f>
        <v>0</v>
      </c>
      <c r="BF463" s="88">
        <f>IF($U$463="znížená",$N$463,0)</f>
        <v>0</v>
      </c>
      <c r="BG463" s="88">
        <f>IF($U$463="zákl. prenesená",$N$463,0)</f>
        <v>0</v>
      </c>
      <c r="BH463" s="88">
        <f>IF($U$463="zníž. prenesená",$N$463,0)</f>
        <v>0</v>
      </c>
      <c r="BI463" s="88">
        <f>IF($U$463="nulová",$N$463,0)</f>
        <v>0</v>
      </c>
      <c r="BJ463" s="6" t="s">
        <v>122</v>
      </c>
      <c r="BK463" s="147">
        <f>ROUND($L$463*$K$463,3)</f>
        <v>0</v>
      </c>
      <c r="BL463" s="6" t="s">
        <v>679</v>
      </c>
      <c r="BM463" s="6" t="s">
        <v>690</v>
      </c>
    </row>
    <row r="464" spans="2:51" s="6" customFormat="1" ht="18.75" customHeight="1">
      <c r="B464" s="154"/>
      <c r="C464" s="155"/>
      <c r="D464" s="155"/>
      <c r="E464" s="155"/>
      <c r="F464" s="245" t="s">
        <v>691</v>
      </c>
      <c r="G464" s="246"/>
      <c r="H464" s="246"/>
      <c r="I464" s="246"/>
      <c r="J464" s="155"/>
      <c r="K464" s="156">
        <v>1</v>
      </c>
      <c r="L464" s="155"/>
      <c r="M464" s="155"/>
      <c r="N464" s="155"/>
      <c r="O464" s="155"/>
      <c r="P464" s="155"/>
      <c r="Q464" s="155"/>
      <c r="R464" s="157"/>
      <c r="T464" s="158"/>
      <c r="U464" s="155"/>
      <c r="V464" s="155"/>
      <c r="W464" s="155"/>
      <c r="X464" s="155"/>
      <c r="Y464" s="155"/>
      <c r="Z464" s="155"/>
      <c r="AA464" s="159"/>
      <c r="AT464" s="160" t="s">
        <v>152</v>
      </c>
      <c r="AU464" s="160" t="s">
        <v>122</v>
      </c>
      <c r="AV464" s="160" t="s">
        <v>122</v>
      </c>
      <c r="AW464" s="160" t="s">
        <v>95</v>
      </c>
      <c r="AX464" s="160" t="s">
        <v>77</v>
      </c>
      <c r="AY464" s="160" t="s">
        <v>144</v>
      </c>
    </row>
    <row r="465" spans="2:63" s="128" customFormat="1" ht="30.75" customHeight="1">
      <c r="B465" s="129"/>
      <c r="C465" s="130"/>
      <c r="D465" s="138" t="s">
        <v>116</v>
      </c>
      <c r="E465" s="138"/>
      <c r="F465" s="138"/>
      <c r="G465" s="138"/>
      <c r="H465" s="138"/>
      <c r="I465" s="138"/>
      <c r="J465" s="138"/>
      <c r="K465" s="138"/>
      <c r="L465" s="138"/>
      <c r="M465" s="138"/>
      <c r="N465" s="259">
        <f>$BK$465</f>
        <v>0</v>
      </c>
      <c r="O465" s="258"/>
      <c r="P465" s="258"/>
      <c r="Q465" s="258"/>
      <c r="R465" s="132"/>
      <c r="T465" s="133"/>
      <c r="U465" s="130"/>
      <c r="V465" s="130"/>
      <c r="W465" s="134">
        <f>SUM($W$466:$W$468)</f>
        <v>0</v>
      </c>
      <c r="X465" s="130"/>
      <c r="Y465" s="134">
        <f>SUM($Y$466:$Y$468)</f>
        <v>0</v>
      </c>
      <c r="Z465" s="130"/>
      <c r="AA465" s="135">
        <f>SUM($AA$466:$AA$468)</f>
        <v>0</v>
      </c>
      <c r="AR465" s="136" t="s">
        <v>166</v>
      </c>
      <c r="AT465" s="136" t="s">
        <v>72</v>
      </c>
      <c r="AU465" s="136" t="s">
        <v>77</v>
      </c>
      <c r="AY465" s="136" t="s">
        <v>144</v>
      </c>
      <c r="BK465" s="137">
        <f>SUM($BK$466:$BK$468)</f>
        <v>0</v>
      </c>
    </row>
    <row r="466" spans="2:65" s="6" customFormat="1" ht="15.75" customHeight="1">
      <c r="B466" s="23"/>
      <c r="C466" s="139" t="s">
        <v>692</v>
      </c>
      <c r="D466" s="139" t="s">
        <v>145</v>
      </c>
      <c r="E466" s="140" t="s">
        <v>693</v>
      </c>
      <c r="F466" s="239" t="s">
        <v>694</v>
      </c>
      <c r="G466" s="240"/>
      <c r="H466" s="240"/>
      <c r="I466" s="240"/>
      <c r="J466" s="141" t="s">
        <v>678</v>
      </c>
      <c r="K466" s="142">
        <v>12</v>
      </c>
      <c r="L466" s="241">
        <v>0</v>
      </c>
      <c r="M466" s="240"/>
      <c r="N466" s="242">
        <f>ROUND($L$466*$K$466,3)</f>
        <v>0</v>
      </c>
      <c r="O466" s="240"/>
      <c r="P466" s="240"/>
      <c r="Q466" s="240"/>
      <c r="R466" s="25"/>
      <c r="T466" s="144"/>
      <c r="U466" s="31" t="s">
        <v>40</v>
      </c>
      <c r="V466" s="24"/>
      <c r="W466" s="145">
        <f>$V$466*$K$466</f>
        <v>0</v>
      </c>
      <c r="X466" s="145">
        <v>0</v>
      </c>
      <c r="Y466" s="145">
        <f>$X$466*$K$466</f>
        <v>0</v>
      </c>
      <c r="Z466" s="145">
        <v>0</v>
      </c>
      <c r="AA466" s="146">
        <f>$Z$466*$K$466</f>
        <v>0</v>
      </c>
      <c r="AR466" s="6" t="s">
        <v>679</v>
      </c>
      <c r="AT466" s="6" t="s">
        <v>145</v>
      </c>
      <c r="AU466" s="6" t="s">
        <v>122</v>
      </c>
      <c r="AY466" s="6" t="s">
        <v>144</v>
      </c>
      <c r="BE466" s="88">
        <f>IF($U$466="základná",$N$466,0)</f>
        <v>0</v>
      </c>
      <c r="BF466" s="88">
        <f>IF($U$466="znížená",$N$466,0)</f>
        <v>0</v>
      </c>
      <c r="BG466" s="88">
        <f>IF($U$466="zákl. prenesená",$N$466,0)</f>
        <v>0</v>
      </c>
      <c r="BH466" s="88">
        <f>IF($U$466="zníž. prenesená",$N$466,0)</f>
        <v>0</v>
      </c>
      <c r="BI466" s="88">
        <f>IF($U$466="nulová",$N$466,0)</f>
        <v>0</v>
      </c>
      <c r="BJ466" s="6" t="s">
        <v>122</v>
      </c>
      <c r="BK466" s="147">
        <f>ROUND($L$466*$K$466,3)</f>
        <v>0</v>
      </c>
      <c r="BL466" s="6" t="s">
        <v>679</v>
      </c>
      <c r="BM466" s="6" t="s">
        <v>695</v>
      </c>
    </row>
    <row r="467" spans="2:65" s="6" customFormat="1" ht="15.75" customHeight="1">
      <c r="B467" s="23"/>
      <c r="C467" s="139" t="s">
        <v>696</v>
      </c>
      <c r="D467" s="139" t="s">
        <v>145</v>
      </c>
      <c r="E467" s="140" t="s">
        <v>697</v>
      </c>
      <c r="F467" s="239" t="s">
        <v>698</v>
      </c>
      <c r="G467" s="240"/>
      <c r="H467" s="240"/>
      <c r="I467" s="240"/>
      <c r="J467" s="141" t="s">
        <v>678</v>
      </c>
      <c r="K467" s="142">
        <v>12</v>
      </c>
      <c r="L467" s="241">
        <v>0</v>
      </c>
      <c r="M467" s="240"/>
      <c r="N467" s="242">
        <f>ROUND($L$467*$K$467,3)</f>
        <v>0</v>
      </c>
      <c r="O467" s="240"/>
      <c r="P467" s="240"/>
      <c r="Q467" s="240"/>
      <c r="R467" s="25"/>
      <c r="T467" s="144"/>
      <c r="U467" s="31" t="s">
        <v>40</v>
      </c>
      <c r="V467" s="24"/>
      <c r="W467" s="145">
        <f>$V$467*$K$467</f>
        <v>0</v>
      </c>
      <c r="X467" s="145">
        <v>0</v>
      </c>
      <c r="Y467" s="145">
        <f>$X$467*$K$467</f>
        <v>0</v>
      </c>
      <c r="Z467" s="145">
        <v>0</v>
      </c>
      <c r="AA467" s="146">
        <f>$Z$467*$K$467</f>
        <v>0</v>
      </c>
      <c r="AR467" s="6" t="s">
        <v>679</v>
      </c>
      <c r="AT467" s="6" t="s">
        <v>145</v>
      </c>
      <c r="AU467" s="6" t="s">
        <v>122</v>
      </c>
      <c r="AY467" s="6" t="s">
        <v>144</v>
      </c>
      <c r="BE467" s="88">
        <f>IF($U$467="základná",$N$467,0)</f>
        <v>0</v>
      </c>
      <c r="BF467" s="88">
        <f>IF($U$467="znížená",$N$467,0)</f>
        <v>0</v>
      </c>
      <c r="BG467" s="88">
        <f>IF($U$467="zákl. prenesená",$N$467,0)</f>
        <v>0</v>
      </c>
      <c r="BH467" s="88">
        <f>IF($U$467="zníž. prenesená",$N$467,0)</f>
        <v>0</v>
      </c>
      <c r="BI467" s="88">
        <f>IF($U$467="nulová",$N$467,0)</f>
        <v>0</v>
      </c>
      <c r="BJ467" s="6" t="s">
        <v>122</v>
      </c>
      <c r="BK467" s="147">
        <f>ROUND($L$467*$K$467,3)</f>
        <v>0</v>
      </c>
      <c r="BL467" s="6" t="s">
        <v>679</v>
      </c>
      <c r="BM467" s="6" t="s">
        <v>699</v>
      </c>
    </row>
    <row r="468" spans="2:65" s="6" customFormat="1" ht="27" customHeight="1">
      <c r="B468" s="23"/>
      <c r="C468" s="139" t="s">
        <v>700</v>
      </c>
      <c r="D468" s="139" t="s">
        <v>145</v>
      </c>
      <c r="E468" s="140" t="s">
        <v>701</v>
      </c>
      <c r="F468" s="239" t="s">
        <v>702</v>
      </c>
      <c r="G468" s="240"/>
      <c r="H468" s="240"/>
      <c r="I468" s="240"/>
      <c r="J468" s="141" t="s">
        <v>678</v>
      </c>
      <c r="K468" s="142">
        <v>12</v>
      </c>
      <c r="L468" s="241">
        <v>0</v>
      </c>
      <c r="M468" s="240"/>
      <c r="N468" s="242">
        <f>ROUND($L$468*$K$468,3)</f>
        <v>0</v>
      </c>
      <c r="O468" s="240"/>
      <c r="P468" s="240"/>
      <c r="Q468" s="240"/>
      <c r="R468" s="25"/>
      <c r="T468" s="144"/>
      <c r="U468" s="31" t="s">
        <v>40</v>
      </c>
      <c r="V468" s="24"/>
      <c r="W468" s="145">
        <f>$V$468*$K$468</f>
        <v>0</v>
      </c>
      <c r="X468" s="145">
        <v>0</v>
      </c>
      <c r="Y468" s="145">
        <f>$X$468*$K$468</f>
        <v>0</v>
      </c>
      <c r="Z468" s="145">
        <v>0</v>
      </c>
      <c r="AA468" s="146">
        <f>$Z$468*$K$468</f>
        <v>0</v>
      </c>
      <c r="AR468" s="6" t="s">
        <v>679</v>
      </c>
      <c r="AT468" s="6" t="s">
        <v>145</v>
      </c>
      <c r="AU468" s="6" t="s">
        <v>122</v>
      </c>
      <c r="AY468" s="6" t="s">
        <v>144</v>
      </c>
      <c r="BE468" s="88">
        <f>IF($U$468="základná",$N$468,0)</f>
        <v>0</v>
      </c>
      <c r="BF468" s="88">
        <f>IF($U$468="znížená",$N$468,0)</f>
        <v>0</v>
      </c>
      <c r="BG468" s="88">
        <f>IF($U$468="zákl. prenesená",$N$468,0)</f>
        <v>0</v>
      </c>
      <c r="BH468" s="88">
        <f>IF($U$468="zníž. prenesená",$N$468,0)</f>
        <v>0</v>
      </c>
      <c r="BI468" s="88">
        <f>IF($U$468="nulová",$N$468,0)</f>
        <v>0</v>
      </c>
      <c r="BJ468" s="6" t="s">
        <v>122</v>
      </c>
      <c r="BK468" s="147">
        <f>ROUND($L$468*$K$468,3)</f>
        <v>0</v>
      </c>
      <c r="BL468" s="6" t="s">
        <v>679</v>
      </c>
      <c r="BM468" s="6" t="s">
        <v>703</v>
      </c>
    </row>
    <row r="469" spans="2:63" s="128" customFormat="1" ht="30.75" customHeight="1">
      <c r="B469" s="129"/>
      <c r="C469" s="130"/>
      <c r="D469" s="138" t="s">
        <v>117</v>
      </c>
      <c r="E469" s="138"/>
      <c r="F469" s="138"/>
      <c r="G469" s="138"/>
      <c r="H469" s="138"/>
      <c r="I469" s="138"/>
      <c r="J469" s="138"/>
      <c r="K469" s="138"/>
      <c r="L469" s="138"/>
      <c r="M469" s="138"/>
      <c r="N469" s="259">
        <f>$BK$469</f>
        <v>0</v>
      </c>
      <c r="O469" s="258"/>
      <c r="P469" s="258"/>
      <c r="Q469" s="258"/>
      <c r="R469" s="132"/>
      <c r="T469" s="133"/>
      <c r="U469" s="130"/>
      <c r="V469" s="130"/>
      <c r="W469" s="134">
        <f>$W$470</f>
        <v>0</v>
      </c>
      <c r="X469" s="130"/>
      <c r="Y469" s="134">
        <f>$Y$470</f>
        <v>0</v>
      </c>
      <c r="Z469" s="130"/>
      <c r="AA469" s="135">
        <f>$AA$470</f>
        <v>0</v>
      </c>
      <c r="AR469" s="136" t="s">
        <v>166</v>
      </c>
      <c r="AT469" s="136" t="s">
        <v>72</v>
      </c>
      <c r="AU469" s="136" t="s">
        <v>77</v>
      </c>
      <c r="AY469" s="136" t="s">
        <v>144</v>
      </c>
      <c r="BK469" s="137">
        <f>$BK$470</f>
        <v>0</v>
      </c>
    </row>
    <row r="470" spans="2:65" s="6" customFormat="1" ht="27" customHeight="1">
      <c r="B470" s="23"/>
      <c r="C470" s="139" t="s">
        <v>704</v>
      </c>
      <c r="D470" s="139" t="s">
        <v>145</v>
      </c>
      <c r="E470" s="140" t="s">
        <v>705</v>
      </c>
      <c r="F470" s="239" t="s">
        <v>706</v>
      </c>
      <c r="G470" s="240"/>
      <c r="H470" s="240"/>
      <c r="I470" s="240"/>
      <c r="J470" s="141" t="s">
        <v>684</v>
      </c>
      <c r="K470" s="142">
        <v>1</v>
      </c>
      <c r="L470" s="241">
        <v>0</v>
      </c>
      <c r="M470" s="240"/>
      <c r="N470" s="242">
        <f>ROUND($L$470*$K$470,3)</f>
        <v>0</v>
      </c>
      <c r="O470" s="240"/>
      <c r="P470" s="240"/>
      <c r="Q470" s="240"/>
      <c r="R470" s="25"/>
      <c r="T470" s="144"/>
      <c r="U470" s="31" t="s">
        <v>40</v>
      </c>
      <c r="V470" s="24"/>
      <c r="W470" s="145">
        <f>$V$470*$K$470</f>
        <v>0</v>
      </c>
      <c r="X470" s="145">
        <v>0</v>
      </c>
      <c r="Y470" s="145">
        <f>$X$470*$K$470</f>
        <v>0</v>
      </c>
      <c r="Z470" s="145">
        <v>0</v>
      </c>
      <c r="AA470" s="146">
        <f>$Z$470*$K$470</f>
        <v>0</v>
      </c>
      <c r="AR470" s="6" t="s">
        <v>679</v>
      </c>
      <c r="AT470" s="6" t="s">
        <v>145</v>
      </c>
      <c r="AU470" s="6" t="s">
        <v>122</v>
      </c>
      <c r="AY470" s="6" t="s">
        <v>144</v>
      </c>
      <c r="BE470" s="88">
        <f>IF($U$470="základná",$N$470,0)</f>
        <v>0</v>
      </c>
      <c r="BF470" s="88">
        <f>IF($U$470="znížená",$N$470,0)</f>
        <v>0</v>
      </c>
      <c r="BG470" s="88">
        <f>IF($U$470="zákl. prenesená",$N$470,0)</f>
        <v>0</v>
      </c>
      <c r="BH470" s="88">
        <f>IF($U$470="zníž. prenesená",$N$470,0)</f>
        <v>0</v>
      </c>
      <c r="BI470" s="88">
        <f>IF($U$470="nulová",$N$470,0)</f>
        <v>0</v>
      </c>
      <c r="BJ470" s="6" t="s">
        <v>122</v>
      </c>
      <c r="BK470" s="147">
        <f>ROUND($L$470*$K$470,3)</f>
        <v>0</v>
      </c>
      <c r="BL470" s="6" t="s">
        <v>679</v>
      </c>
      <c r="BM470" s="6" t="s">
        <v>707</v>
      </c>
    </row>
    <row r="471" spans="2:63" s="6" customFormat="1" ht="51" customHeight="1">
      <c r="B471" s="23"/>
      <c r="C471" s="24"/>
      <c r="D471" s="131" t="s">
        <v>708</v>
      </c>
      <c r="E471" s="24"/>
      <c r="F471" s="24"/>
      <c r="G471" s="24"/>
      <c r="H471" s="24"/>
      <c r="I471" s="24"/>
      <c r="J471" s="24"/>
      <c r="K471" s="24"/>
      <c r="L471" s="24"/>
      <c r="M471" s="24"/>
      <c r="N471" s="235">
        <f>$BK$471</f>
        <v>0</v>
      </c>
      <c r="O471" s="204"/>
      <c r="P471" s="204"/>
      <c r="Q471" s="204"/>
      <c r="R471" s="25"/>
      <c r="T471" s="64"/>
      <c r="U471" s="24"/>
      <c r="V471" s="24"/>
      <c r="W471" s="24"/>
      <c r="X471" s="24"/>
      <c r="Y471" s="24"/>
      <c r="Z471" s="24"/>
      <c r="AA471" s="65"/>
      <c r="AT471" s="6" t="s">
        <v>72</v>
      </c>
      <c r="AU471" s="6" t="s">
        <v>73</v>
      </c>
      <c r="AY471" s="6" t="s">
        <v>709</v>
      </c>
      <c r="BK471" s="147">
        <f>SUM($BK$472:$BK$476)</f>
        <v>0</v>
      </c>
    </row>
    <row r="472" spans="2:63" s="6" customFormat="1" ht="23.25" customHeight="1">
      <c r="B472" s="23"/>
      <c r="C472" s="179"/>
      <c r="D472" s="179" t="s">
        <v>145</v>
      </c>
      <c r="E472" s="180"/>
      <c r="F472" s="255"/>
      <c r="G472" s="256"/>
      <c r="H472" s="256"/>
      <c r="I472" s="256"/>
      <c r="J472" s="181"/>
      <c r="K472" s="143"/>
      <c r="L472" s="241"/>
      <c r="M472" s="240"/>
      <c r="N472" s="242">
        <f>$BK$472</f>
        <v>0</v>
      </c>
      <c r="O472" s="240"/>
      <c r="P472" s="240"/>
      <c r="Q472" s="240"/>
      <c r="R472" s="25"/>
      <c r="T472" s="144"/>
      <c r="U472" s="182" t="s">
        <v>40</v>
      </c>
      <c r="V472" s="24"/>
      <c r="W472" s="24"/>
      <c r="X472" s="24"/>
      <c r="Y472" s="24"/>
      <c r="Z472" s="24"/>
      <c r="AA472" s="65"/>
      <c r="AT472" s="6" t="s">
        <v>709</v>
      </c>
      <c r="AU472" s="6" t="s">
        <v>77</v>
      </c>
      <c r="AY472" s="6" t="s">
        <v>709</v>
      </c>
      <c r="BE472" s="88">
        <f>IF($U$472="základná",$N$472,0)</f>
        <v>0</v>
      </c>
      <c r="BF472" s="88">
        <f>IF($U$472="znížená",$N$472,0)</f>
        <v>0</v>
      </c>
      <c r="BG472" s="88">
        <f>IF($U$472="zákl. prenesená",$N$472,0)</f>
        <v>0</v>
      </c>
      <c r="BH472" s="88">
        <f>IF($U$472="zníž. prenesená",$N$472,0)</f>
        <v>0</v>
      </c>
      <c r="BI472" s="88">
        <f>IF($U$472="nulová",$N$472,0)</f>
        <v>0</v>
      </c>
      <c r="BJ472" s="6" t="s">
        <v>122</v>
      </c>
      <c r="BK472" s="147">
        <f>$L$472*$K$472</f>
        <v>0</v>
      </c>
    </row>
    <row r="473" spans="2:63" s="6" customFormat="1" ht="23.25" customHeight="1">
      <c r="B473" s="23"/>
      <c r="C473" s="179"/>
      <c r="D473" s="179" t="s">
        <v>145</v>
      </c>
      <c r="E473" s="180"/>
      <c r="F473" s="255"/>
      <c r="G473" s="256"/>
      <c r="H473" s="256"/>
      <c r="I473" s="256"/>
      <c r="J473" s="181"/>
      <c r="K473" s="143"/>
      <c r="L473" s="241"/>
      <c r="M473" s="240"/>
      <c r="N473" s="242">
        <f>$BK$473</f>
        <v>0</v>
      </c>
      <c r="O473" s="240"/>
      <c r="P473" s="240"/>
      <c r="Q473" s="240"/>
      <c r="R473" s="25"/>
      <c r="T473" s="144"/>
      <c r="U473" s="182" t="s">
        <v>40</v>
      </c>
      <c r="V473" s="24"/>
      <c r="W473" s="24"/>
      <c r="X473" s="24"/>
      <c r="Y473" s="24"/>
      <c r="Z473" s="24"/>
      <c r="AA473" s="65"/>
      <c r="AT473" s="6" t="s">
        <v>709</v>
      </c>
      <c r="AU473" s="6" t="s">
        <v>77</v>
      </c>
      <c r="AY473" s="6" t="s">
        <v>709</v>
      </c>
      <c r="BE473" s="88">
        <f>IF($U$473="základná",$N$473,0)</f>
        <v>0</v>
      </c>
      <c r="BF473" s="88">
        <f>IF($U$473="znížená",$N$473,0)</f>
        <v>0</v>
      </c>
      <c r="BG473" s="88">
        <f>IF($U$473="zákl. prenesená",$N$473,0)</f>
        <v>0</v>
      </c>
      <c r="BH473" s="88">
        <f>IF($U$473="zníž. prenesená",$N$473,0)</f>
        <v>0</v>
      </c>
      <c r="BI473" s="88">
        <f>IF($U$473="nulová",$N$473,0)</f>
        <v>0</v>
      </c>
      <c r="BJ473" s="6" t="s">
        <v>122</v>
      </c>
      <c r="BK473" s="147">
        <f>$L$473*$K$473</f>
        <v>0</v>
      </c>
    </row>
    <row r="474" spans="2:63" s="6" customFormat="1" ht="23.25" customHeight="1">
      <c r="B474" s="23"/>
      <c r="C474" s="179"/>
      <c r="D474" s="179" t="s">
        <v>145</v>
      </c>
      <c r="E474" s="180"/>
      <c r="F474" s="255"/>
      <c r="G474" s="256"/>
      <c r="H474" s="256"/>
      <c r="I474" s="256"/>
      <c r="J474" s="181"/>
      <c r="K474" s="143"/>
      <c r="L474" s="241"/>
      <c r="M474" s="240"/>
      <c r="N474" s="242">
        <f>$BK$474</f>
        <v>0</v>
      </c>
      <c r="O474" s="240"/>
      <c r="P474" s="240"/>
      <c r="Q474" s="240"/>
      <c r="R474" s="25"/>
      <c r="T474" s="144"/>
      <c r="U474" s="182" t="s">
        <v>40</v>
      </c>
      <c r="V474" s="24"/>
      <c r="W474" s="24"/>
      <c r="X474" s="24"/>
      <c r="Y474" s="24"/>
      <c r="Z474" s="24"/>
      <c r="AA474" s="65"/>
      <c r="AT474" s="6" t="s">
        <v>709</v>
      </c>
      <c r="AU474" s="6" t="s">
        <v>77</v>
      </c>
      <c r="AY474" s="6" t="s">
        <v>709</v>
      </c>
      <c r="BE474" s="88">
        <f>IF($U$474="základná",$N$474,0)</f>
        <v>0</v>
      </c>
      <c r="BF474" s="88">
        <f>IF($U$474="znížená",$N$474,0)</f>
        <v>0</v>
      </c>
      <c r="BG474" s="88">
        <f>IF($U$474="zákl. prenesená",$N$474,0)</f>
        <v>0</v>
      </c>
      <c r="BH474" s="88">
        <f>IF($U$474="zníž. prenesená",$N$474,0)</f>
        <v>0</v>
      </c>
      <c r="BI474" s="88">
        <f>IF($U$474="nulová",$N$474,0)</f>
        <v>0</v>
      </c>
      <c r="BJ474" s="6" t="s">
        <v>122</v>
      </c>
      <c r="BK474" s="147">
        <f>$L$474*$K$474</f>
        <v>0</v>
      </c>
    </row>
    <row r="475" spans="2:63" s="6" customFormat="1" ht="23.25" customHeight="1">
      <c r="B475" s="23"/>
      <c r="C475" s="179"/>
      <c r="D475" s="179" t="s">
        <v>145</v>
      </c>
      <c r="E475" s="180"/>
      <c r="F475" s="255"/>
      <c r="G475" s="256"/>
      <c r="H475" s="256"/>
      <c r="I475" s="256"/>
      <c r="J475" s="181"/>
      <c r="K475" s="143"/>
      <c r="L475" s="241"/>
      <c r="M475" s="240"/>
      <c r="N475" s="242">
        <f>$BK$475</f>
        <v>0</v>
      </c>
      <c r="O475" s="240"/>
      <c r="P475" s="240"/>
      <c r="Q475" s="240"/>
      <c r="R475" s="25"/>
      <c r="T475" s="144"/>
      <c r="U475" s="182" t="s">
        <v>40</v>
      </c>
      <c r="V475" s="24"/>
      <c r="W475" s="24"/>
      <c r="X475" s="24"/>
      <c r="Y475" s="24"/>
      <c r="Z475" s="24"/>
      <c r="AA475" s="65"/>
      <c r="AT475" s="6" t="s">
        <v>709</v>
      </c>
      <c r="AU475" s="6" t="s">
        <v>77</v>
      </c>
      <c r="AY475" s="6" t="s">
        <v>709</v>
      </c>
      <c r="BE475" s="88">
        <f>IF($U$475="základná",$N$475,0)</f>
        <v>0</v>
      </c>
      <c r="BF475" s="88">
        <f>IF($U$475="znížená",$N$475,0)</f>
        <v>0</v>
      </c>
      <c r="BG475" s="88">
        <f>IF($U$475="zákl. prenesená",$N$475,0)</f>
        <v>0</v>
      </c>
      <c r="BH475" s="88">
        <f>IF($U$475="zníž. prenesená",$N$475,0)</f>
        <v>0</v>
      </c>
      <c r="BI475" s="88">
        <f>IF($U$475="nulová",$N$475,0)</f>
        <v>0</v>
      </c>
      <c r="BJ475" s="6" t="s">
        <v>122</v>
      </c>
      <c r="BK475" s="147">
        <f>$L$475*$K$475</f>
        <v>0</v>
      </c>
    </row>
    <row r="476" spans="2:63" s="6" customFormat="1" ht="23.25" customHeight="1">
      <c r="B476" s="23"/>
      <c r="C476" s="179"/>
      <c r="D476" s="179" t="s">
        <v>145</v>
      </c>
      <c r="E476" s="180"/>
      <c r="F476" s="255"/>
      <c r="G476" s="256"/>
      <c r="H476" s="256"/>
      <c r="I476" s="256"/>
      <c r="J476" s="181"/>
      <c r="K476" s="143"/>
      <c r="L476" s="241"/>
      <c r="M476" s="240"/>
      <c r="N476" s="242">
        <f>$BK$476</f>
        <v>0</v>
      </c>
      <c r="O476" s="240"/>
      <c r="P476" s="240"/>
      <c r="Q476" s="240"/>
      <c r="R476" s="25"/>
      <c r="T476" s="144"/>
      <c r="U476" s="182" t="s">
        <v>40</v>
      </c>
      <c r="V476" s="43"/>
      <c r="W476" s="43"/>
      <c r="X476" s="43"/>
      <c r="Y476" s="43"/>
      <c r="Z476" s="43"/>
      <c r="AA476" s="45"/>
      <c r="AT476" s="6" t="s">
        <v>709</v>
      </c>
      <c r="AU476" s="6" t="s">
        <v>77</v>
      </c>
      <c r="AY476" s="6" t="s">
        <v>709</v>
      </c>
      <c r="BE476" s="88">
        <f>IF($U$476="základná",$N$476,0)</f>
        <v>0</v>
      </c>
      <c r="BF476" s="88">
        <f>IF($U$476="znížená",$N$476,0)</f>
        <v>0</v>
      </c>
      <c r="BG476" s="88">
        <f>IF($U$476="zákl. prenesená",$N$476,0)</f>
        <v>0</v>
      </c>
      <c r="BH476" s="88">
        <f>IF($U$476="zníž. prenesená",$N$476,0)</f>
        <v>0</v>
      </c>
      <c r="BI476" s="88">
        <f>IF($U$476="nulová",$N$476,0)</f>
        <v>0</v>
      </c>
      <c r="BJ476" s="6" t="s">
        <v>122</v>
      </c>
      <c r="BK476" s="147">
        <f>$L$476*$K$476</f>
        <v>0</v>
      </c>
    </row>
    <row r="477" spans="2:18" s="6" customFormat="1" ht="7.5" customHeight="1">
      <c r="B477" s="46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8"/>
    </row>
    <row r="478" s="2" customFormat="1" ht="14.25" customHeight="1"/>
  </sheetData>
  <sheetProtection password="CC35" sheet="1" objects="1" scenarios="1" formatColumns="0" formatRows="0" sort="0" autoFilter="0"/>
  <mergeCells count="641">
    <mergeCell ref="H1:K1"/>
    <mergeCell ref="S2:AC2"/>
    <mergeCell ref="N457:Q457"/>
    <mergeCell ref="N458:Q458"/>
    <mergeCell ref="N460:Q460"/>
    <mergeCell ref="N465:Q465"/>
    <mergeCell ref="N469:Q469"/>
    <mergeCell ref="N471:Q471"/>
    <mergeCell ref="N273:Q273"/>
    <mergeCell ref="N312:Q312"/>
    <mergeCell ref="N314:Q314"/>
    <mergeCell ref="N315:Q315"/>
    <mergeCell ref="N321:Q321"/>
    <mergeCell ref="N323:Q323"/>
    <mergeCell ref="F476:I476"/>
    <mergeCell ref="L476:M476"/>
    <mergeCell ref="N476:Q476"/>
    <mergeCell ref="N136:Q136"/>
    <mergeCell ref="N137:Q137"/>
    <mergeCell ref="N138:Q138"/>
    <mergeCell ref="N151:Q151"/>
    <mergeCell ref="N155:Q155"/>
    <mergeCell ref="N225:Q225"/>
    <mergeCell ref="N262:Q262"/>
    <mergeCell ref="F474:I474"/>
    <mergeCell ref="L474:M474"/>
    <mergeCell ref="N474:Q474"/>
    <mergeCell ref="F475:I475"/>
    <mergeCell ref="L475:M475"/>
    <mergeCell ref="N475:Q475"/>
    <mergeCell ref="F472:I472"/>
    <mergeCell ref="L472:M472"/>
    <mergeCell ref="N472:Q472"/>
    <mergeCell ref="F473:I473"/>
    <mergeCell ref="L473:M473"/>
    <mergeCell ref="N473:Q473"/>
    <mergeCell ref="F468:I468"/>
    <mergeCell ref="L468:M468"/>
    <mergeCell ref="N468:Q468"/>
    <mergeCell ref="F470:I470"/>
    <mergeCell ref="L470:M470"/>
    <mergeCell ref="N470:Q470"/>
    <mergeCell ref="F464:I464"/>
    <mergeCell ref="F466:I466"/>
    <mergeCell ref="L466:M466"/>
    <mergeCell ref="N466:Q466"/>
    <mergeCell ref="F467:I467"/>
    <mergeCell ref="L467:M467"/>
    <mergeCell ref="N467:Q467"/>
    <mergeCell ref="N459:Q459"/>
    <mergeCell ref="F461:I461"/>
    <mergeCell ref="L461:M461"/>
    <mergeCell ref="N461:Q461"/>
    <mergeCell ref="F462:I462"/>
    <mergeCell ref="F463:I463"/>
    <mergeCell ref="L463:M463"/>
    <mergeCell ref="N463:Q463"/>
    <mergeCell ref="F453:I453"/>
    <mergeCell ref="F454:I454"/>
    <mergeCell ref="F455:I455"/>
    <mergeCell ref="F456:I456"/>
    <mergeCell ref="F459:I459"/>
    <mergeCell ref="L459:M459"/>
    <mergeCell ref="F447:I447"/>
    <mergeCell ref="F448:I448"/>
    <mergeCell ref="F449:I449"/>
    <mergeCell ref="F450:I450"/>
    <mergeCell ref="F451:I451"/>
    <mergeCell ref="F452:I452"/>
    <mergeCell ref="F442:I442"/>
    <mergeCell ref="F444:I444"/>
    <mergeCell ref="L444:M444"/>
    <mergeCell ref="N444:Q444"/>
    <mergeCell ref="F445:I445"/>
    <mergeCell ref="F446:I446"/>
    <mergeCell ref="N443:Q443"/>
    <mergeCell ref="F436:I436"/>
    <mergeCell ref="F437:I437"/>
    <mergeCell ref="F438:I438"/>
    <mergeCell ref="F439:I439"/>
    <mergeCell ref="F440:I440"/>
    <mergeCell ref="F441:I441"/>
    <mergeCell ref="F431:I431"/>
    <mergeCell ref="L431:M431"/>
    <mergeCell ref="N431:Q431"/>
    <mergeCell ref="F432:I432"/>
    <mergeCell ref="F433:I433"/>
    <mergeCell ref="F435:I435"/>
    <mergeCell ref="L435:M435"/>
    <mergeCell ref="N435:Q435"/>
    <mergeCell ref="N434:Q434"/>
    <mergeCell ref="F427:I427"/>
    <mergeCell ref="F428:I428"/>
    <mergeCell ref="L428:M428"/>
    <mergeCell ref="N428:Q428"/>
    <mergeCell ref="F429:I429"/>
    <mergeCell ref="F430:I430"/>
    <mergeCell ref="L422:M422"/>
    <mergeCell ref="N422:Q422"/>
    <mergeCell ref="F423:I423"/>
    <mergeCell ref="F424:I424"/>
    <mergeCell ref="F425:I425"/>
    <mergeCell ref="F426:I426"/>
    <mergeCell ref="F417:I417"/>
    <mergeCell ref="F418:I418"/>
    <mergeCell ref="F419:I419"/>
    <mergeCell ref="F420:I420"/>
    <mergeCell ref="F421:I421"/>
    <mergeCell ref="F422:I422"/>
    <mergeCell ref="F414:I414"/>
    <mergeCell ref="L414:M414"/>
    <mergeCell ref="N414:Q414"/>
    <mergeCell ref="F416:I416"/>
    <mergeCell ref="L416:M416"/>
    <mergeCell ref="N416:Q416"/>
    <mergeCell ref="N415:Q415"/>
    <mergeCell ref="F409:I409"/>
    <mergeCell ref="F410:I410"/>
    <mergeCell ref="F411:I411"/>
    <mergeCell ref="L411:M411"/>
    <mergeCell ref="N411:Q411"/>
    <mergeCell ref="F413:I413"/>
    <mergeCell ref="L413:M413"/>
    <mergeCell ref="N413:Q413"/>
    <mergeCell ref="N412:Q412"/>
    <mergeCell ref="F405:I405"/>
    <mergeCell ref="F406:I406"/>
    <mergeCell ref="F407:I407"/>
    <mergeCell ref="L407:M407"/>
    <mergeCell ref="N407:Q407"/>
    <mergeCell ref="F408:I408"/>
    <mergeCell ref="L408:M408"/>
    <mergeCell ref="N408:Q408"/>
    <mergeCell ref="F403:I403"/>
    <mergeCell ref="L403:M403"/>
    <mergeCell ref="N403:Q403"/>
    <mergeCell ref="F404:I404"/>
    <mergeCell ref="L404:M404"/>
    <mergeCell ref="N404:Q404"/>
    <mergeCell ref="F399:I399"/>
    <mergeCell ref="L399:M399"/>
    <mergeCell ref="N399:Q399"/>
    <mergeCell ref="F400:I400"/>
    <mergeCell ref="F401:I401"/>
    <mergeCell ref="F402:I402"/>
    <mergeCell ref="L402:M402"/>
    <mergeCell ref="N402:Q402"/>
    <mergeCell ref="F397:I397"/>
    <mergeCell ref="L397:M397"/>
    <mergeCell ref="N397:Q397"/>
    <mergeCell ref="F398:I398"/>
    <mergeCell ref="L398:M398"/>
    <mergeCell ref="N398:Q398"/>
    <mergeCell ref="F395:I395"/>
    <mergeCell ref="L395:M395"/>
    <mergeCell ref="N395:Q395"/>
    <mergeCell ref="F396:I396"/>
    <mergeCell ref="L396:M396"/>
    <mergeCell ref="N396:Q396"/>
    <mergeCell ref="F393:I393"/>
    <mergeCell ref="L393:M393"/>
    <mergeCell ref="N393:Q393"/>
    <mergeCell ref="F394:I394"/>
    <mergeCell ref="L394:M394"/>
    <mergeCell ref="N394:Q394"/>
    <mergeCell ref="F391:I391"/>
    <mergeCell ref="L391:M391"/>
    <mergeCell ref="N391:Q391"/>
    <mergeCell ref="F392:I392"/>
    <mergeCell ref="L392:M392"/>
    <mergeCell ref="N392:Q392"/>
    <mergeCell ref="F388:I388"/>
    <mergeCell ref="L388:M388"/>
    <mergeCell ref="N388:Q388"/>
    <mergeCell ref="F390:I390"/>
    <mergeCell ref="L390:M390"/>
    <mergeCell ref="N390:Q390"/>
    <mergeCell ref="N389:Q389"/>
    <mergeCell ref="F384:I384"/>
    <mergeCell ref="L384:M384"/>
    <mergeCell ref="N384:Q384"/>
    <mergeCell ref="F385:I385"/>
    <mergeCell ref="F386:I386"/>
    <mergeCell ref="F387:I387"/>
    <mergeCell ref="L387:M387"/>
    <mergeCell ref="N387:Q387"/>
    <mergeCell ref="N380:Q380"/>
    <mergeCell ref="F381:I381"/>
    <mergeCell ref="L381:M381"/>
    <mergeCell ref="N381:Q381"/>
    <mergeCell ref="F382:I382"/>
    <mergeCell ref="F383:I383"/>
    <mergeCell ref="F376:I376"/>
    <mergeCell ref="F377:I377"/>
    <mergeCell ref="F378:I378"/>
    <mergeCell ref="F379:I379"/>
    <mergeCell ref="F380:I380"/>
    <mergeCell ref="L380:M380"/>
    <mergeCell ref="F372:I372"/>
    <mergeCell ref="F373:I373"/>
    <mergeCell ref="F374:I374"/>
    <mergeCell ref="L374:M374"/>
    <mergeCell ref="N374:Q374"/>
    <mergeCell ref="F375:I375"/>
    <mergeCell ref="F370:I370"/>
    <mergeCell ref="L370:M370"/>
    <mergeCell ref="N370:Q370"/>
    <mergeCell ref="F371:I371"/>
    <mergeCell ref="L371:M371"/>
    <mergeCell ref="N371:Q371"/>
    <mergeCell ref="F368:I368"/>
    <mergeCell ref="L368:M368"/>
    <mergeCell ref="N368:Q368"/>
    <mergeCell ref="F369:I369"/>
    <mergeCell ref="L369:M369"/>
    <mergeCell ref="N369:Q369"/>
    <mergeCell ref="F365:I365"/>
    <mergeCell ref="F366:I366"/>
    <mergeCell ref="L366:M366"/>
    <mergeCell ref="N366:Q366"/>
    <mergeCell ref="F367:I367"/>
    <mergeCell ref="L367:M367"/>
    <mergeCell ref="N367:Q367"/>
    <mergeCell ref="L360:M360"/>
    <mergeCell ref="N360:Q360"/>
    <mergeCell ref="F361:I361"/>
    <mergeCell ref="F362:I362"/>
    <mergeCell ref="F363:I363"/>
    <mergeCell ref="F364:I364"/>
    <mergeCell ref="F355:I355"/>
    <mergeCell ref="F356:I356"/>
    <mergeCell ref="F357:I357"/>
    <mergeCell ref="F358:I358"/>
    <mergeCell ref="F359:I359"/>
    <mergeCell ref="F360:I360"/>
    <mergeCell ref="F351:I351"/>
    <mergeCell ref="F352:I352"/>
    <mergeCell ref="F353:I353"/>
    <mergeCell ref="F354:I354"/>
    <mergeCell ref="L354:M354"/>
    <mergeCell ref="N354:Q354"/>
    <mergeCell ref="F347:I347"/>
    <mergeCell ref="F348:I348"/>
    <mergeCell ref="L348:M348"/>
    <mergeCell ref="N348:Q348"/>
    <mergeCell ref="F349:I349"/>
    <mergeCell ref="F350:I350"/>
    <mergeCell ref="F343:I343"/>
    <mergeCell ref="F344:I344"/>
    <mergeCell ref="F345:I345"/>
    <mergeCell ref="L345:M345"/>
    <mergeCell ref="N345:Q345"/>
    <mergeCell ref="F346:I346"/>
    <mergeCell ref="F339:I339"/>
    <mergeCell ref="L339:M339"/>
    <mergeCell ref="N339:Q339"/>
    <mergeCell ref="F340:I340"/>
    <mergeCell ref="F341:I341"/>
    <mergeCell ref="F342:I342"/>
    <mergeCell ref="F333:I333"/>
    <mergeCell ref="F334:I334"/>
    <mergeCell ref="F335:I335"/>
    <mergeCell ref="F336:I336"/>
    <mergeCell ref="F337:I337"/>
    <mergeCell ref="F338:I338"/>
    <mergeCell ref="F329:I329"/>
    <mergeCell ref="F330:I330"/>
    <mergeCell ref="F331:I331"/>
    <mergeCell ref="L331:M331"/>
    <mergeCell ref="N331:Q331"/>
    <mergeCell ref="F332:I332"/>
    <mergeCell ref="F325:I325"/>
    <mergeCell ref="F326:I326"/>
    <mergeCell ref="F327:I327"/>
    <mergeCell ref="L327:M327"/>
    <mergeCell ref="N327:Q327"/>
    <mergeCell ref="F328:I328"/>
    <mergeCell ref="L328:M328"/>
    <mergeCell ref="N328:Q328"/>
    <mergeCell ref="F322:I322"/>
    <mergeCell ref="L322:M322"/>
    <mergeCell ref="N322:Q322"/>
    <mergeCell ref="F324:I324"/>
    <mergeCell ref="L324:M324"/>
    <mergeCell ref="N324:Q324"/>
    <mergeCell ref="F319:I319"/>
    <mergeCell ref="L319:M319"/>
    <mergeCell ref="N319:Q319"/>
    <mergeCell ref="F320:I320"/>
    <mergeCell ref="L320:M320"/>
    <mergeCell ref="N320:Q320"/>
    <mergeCell ref="F317:I317"/>
    <mergeCell ref="L317:M317"/>
    <mergeCell ref="N317:Q317"/>
    <mergeCell ref="F318:I318"/>
    <mergeCell ref="L318:M318"/>
    <mergeCell ref="N318:Q318"/>
    <mergeCell ref="F313:I313"/>
    <mergeCell ref="L313:M313"/>
    <mergeCell ref="N313:Q313"/>
    <mergeCell ref="F316:I316"/>
    <mergeCell ref="L316:M316"/>
    <mergeCell ref="N316:Q316"/>
    <mergeCell ref="F308:I308"/>
    <mergeCell ref="L308:M308"/>
    <mergeCell ref="N308:Q308"/>
    <mergeCell ref="F309:I309"/>
    <mergeCell ref="F310:I310"/>
    <mergeCell ref="F311:I311"/>
    <mergeCell ref="F306:I306"/>
    <mergeCell ref="L306:M306"/>
    <mergeCell ref="N306:Q306"/>
    <mergeCell ref="F307:I307"/>
    <mergeCell ref="L307:M307"/>
    <mergeCell ref="N307:Q307"/>
    <mergeCell ref="F304:I304"/>
    <mergeCell ref="L304:M304"/>
    <mergeCell ref="N304:Q304"/>
    <mergeCell ref="F305:I305"/>
    <mergeCell ref="L305:M305"/>
    <mergeCell ref="N305:Q305"/>
    <mergeCell ref="F300:I300"/>
    <mergeCell ref="F301:I301"/>
    <mergeCell ref="F302:I302"/>
    <mergeCell ref="L302:M302"/>
    <mergeCell ref="N302:Q302"/>
    <mergeCell ref="F303:I303"/>
    <mergeCell ref="L303:M303"/>
    <mergeCell ref="N303:Q303"/>
    <mergeCell ref="F296:I296"/>
    <mergeCell ref="L296:M296"/>
    <mergeCell ref="N296:Q296"/>
    <mergeCell ref="F297:I297"/>
    <mergeCell ref="F298:I298"/>
    <mergeCell ref="F299:I299"/>
    <mergeCell ref="L299:M299"/>
    <mergeCell ref="N299:Q299"/>
    <mergeCell ref="F292:I292"/>
    <mergeCell ref="F293:I293"/>
    <mergeCell ref="F294:I294"/>
    <mergeCell ref="F295:I295"/>
    <mergeCell ref="L295:M295"/>
    <mergeCell ref="N295:Q295"/>
    <mergeCell ref="F286:I286"/>
    <mergeCell ref="F287:I287"/>
    <mergeCell ref="F288:I288"/>
    <mergeCell ref="F289:I289"/>
    <mergeCell ref="F290:I290"/>
    <mergeCell ref="F291:I291"/>
    <mergeCell ref="L283:M283"/>
    <mergeCell ref="N283:Q283"/>
    <mergeCell ref="F284:I284"/>
    <mergeCell ref="F285:I285"/>
    <mergeCell ref="L285:M285"/>
    <mergeCell ref="N285:Q285"/>
    <mergeCell ref="F278:I278"/>
    <mergeCell ref="F279:I279"/>
    <mergeCell ref="F280:I280"/>
    <mergeCell ref="F281:I281"/>
    <mergeCell ref="F282:I282"/>
    <mergeCell ref="F283:I283"/>
    <mergeCell ref="F274:I274"/>
    <mergeCell ref="L274:M274"/>
    <mergeCell ref="N274:Q274"/>
    <mergeCell ref="F275:I275"/>
    <mergeCell ref="F276:I276"/>
    <mergeCell ref="F277:I277"/>
    <mergeCell ref="L277:M277"/>
    <mergeCell ref="N277:Q277"/>
    <mergeCell ref="F270:I270"/>
    <mergeCell ref="F271:I271"/>
    <mergeCell ref="L271:M271"/>
    <mergeCell ref="N271:Q271"/>
    <mergeCell ref="F272:I272"/>
    <mergeCell ref="L272:M272"/>
    <mergeCell ref="N272:Q272"/>
    <mergeCell ref="F264:I264"/>
    <mergeCell ref="F265:I265"/>
    <mergeCell ref="F266:I266"/>
    <mergeCell ref="F267:I267"/>
    <mergeCell ref="F268:I268"/>
    <mergeCell ref="F269:I269"/>
    <mergeCell ref="N259:Q259"/>
    <mergeCell ref="F260:I260"/>
    <mergeCell ref="F261:I261"/>
    <mergeCell ref="F263:I263"/>
    <mergeCell ref="L263:M263"/>
    <mergeCell ref="N263:Q263"/>
    <mergeCell ref="F255:I255"/>
    <mergeCell ref="F256:I256"/>
    <mergeCell ref="F257:I257"/>
    <mergeCell ref="F258:I258"/>
    <mergeCell ref="F259:I259"/>
    <mergeCell ref="L259:M259"/>
    <mergeCell ref="F251:I251"/>
    <mergeCell ref="L251:M251"/>
    <mergeCell ref="N251:Q251"/>
    <mergeCell ref="F252:I252"/>
    <mergeCell ref="F253:I253"/>
    <mergeCell ref="F254:I254"/>
    <mergeCell ref="F245:I245"/>
    <mergeCell ref="F246:I246"/>
    <mergeCell ref="F247:I247"/>
    <mergeCell ref="F248:I248"/>
    <mergeCell ref="F249:I249"/>
    <mergeCell ref="F250:I250"/>
    <mergeCell ref="F241:I241"/>
    <mergeCell ref="F242:I242"/>
    <mergeCell ref="F243:I243"/>
    <mergeCell ref="L243:M243"/>
    <mergeCell ref="N243:Q243"/>
    <mergeCell ref="F244:I244"/>
    <mergeCell ref="N235:Q235"/>
    <mergeCell ref="F236:I236"/>
    <mergeCell ref="F237:I237"/>
    <mergeCell ref="F238:I238"/>
    <mergeCell ref="F239:I239"/>
    <mergeCell ref="F240:I240"/>
    <mergeCell ref="F231:I231"/>
    <mergeCell ref="F232:I232"/>
    <mergeCell ref="F233:I233"/>
    <mergeCell ref="F234:I234"/>
    <mergeCell ref="F235:I235"/>
    <mergeCell ref="L235:M235"/>
    <mergeCell ref="F227:I227"/>
    <mergeCell ref="L227:M227"/>
    <mergeCell ref="N227:Q227"/>
    <mergeCell ref="F228:I228"/>
    <mergeCell ref="F229:I229"/>
    <mergeCell ref="F230:I230"/>
    <mergeCell ref="F222:I222"/>
    <mergeCell ref="F223:I223"/>
    <mergeCell ref="F224:I224"/>
    <mergeCell ref="L224:M224"/>
    <mergeCell ref="N224:Q224"/>
    <mergeCell ref="F226:I226"/>
    <mergeCell ref="L226:M226"/>
    <mergeCell ref="N226:Q226"/>
    <mergeCell ref="F218:I218"/>
    <mergeCell ref="L218:M218"/>
    <mergeCell ref="N218:Q218"/>
    <mergeCell ref="F219:I219"/>
    <mergeCell ref="F220:I220"/>
    <mergeCell ref="F221:I221"/>
    <mergeCell ref="F212:I212"/>
    <mergeCell ref="F213:I213"/>
    <mergeCell ref="F214:I214"/>
    <mergeCell ref="F215:I215"/>
    <mergeCell ref="F216:I216"/>
    <mergeCell ref="F217:I217"/>
    <mergeCell ref="F208:I208"/>
    <mergeCell ref="F209:I209"/>
    <mergeCell ref="F210:I210"/>
    <mergeCell ref="L210:M210"/>
    <mergeCell ref="N210:Q210"/>
    <mergeCell ref="F211:I211"/>
    <mergeCell ref="F205:I205"/>
    <mergeCell ref="F206:I206"/>
    <mergeCell ref="L206:M206"/>
    <mergeCell ref="N206:Q206"/>
    <mergeCell ref="F207:I207"/>
    <mergeCell ref="L207:M207"/>
    <mergeCell ref="N207:Q207"/>
    <mergeCell ref="F201:I201"/>
    <mergeCell ref="F202:I202"/>
    <mergeCell ref="F203:I203"/>
    <mergeCell ref="L203:M203"/>
    <mergeCell ref="N203:Q203"/>
    <mergeCell ref="F204:I204"/>
    <mergeCell ref="F198:I198"/>
    <mergeCell ref="F199:I199"/>
    <mergeCell ref="L199:M199"/>
    <mergeCell ref="N199:Q199"/>
    <mergeCell ref="F200:I200"/>
    <mergeCell ref="L200:M200"/>
    <mergeCell ref="N200:Q200"/>
    <mergeCell ref="F192:I192"/>
    <mergeCell ref="F193:I193"/>
    <mergeCell ref="F194:I194"/>
    <mergeCell ref="F195:I195"/>
    <mergeCell ref="F196:I196"/>
    <mergeCell ref="F197:I197"/>
    <mergeCell ref="L188:M188"/>
    <mergeCell ref="N188:Q188"/>
    <mergeCell ref="F189:I189"/>
    <mergeCell ref="F190:I190"/>
    <mergeCell ref="F191:I191"/>
    <mergeCell ref="L191:M191"/>
    <mergeCell ref="N191:Q191"/>
    <mergeCell ref="F183:I183"/>
    <mergeCell ref="F184:I184"/>
    <mergeCell ref="F185:I185"/>
    <mergeCell ref="F186:I186"/>
    <mergeCell ref="F187:I187"/>
    <mergeCell ref="F188:I188"/>
    <mergeCell ref="F179:I179"/>
    <mergeCell ref="F180:I180"/>
    <mergeCell ref="L180:M180"/>
    <mergeCell ref="N180:Q180"/>
    <mergeCell ref="F181:I181"/>
    <mergeCell ref="F182:I182"/>
    <mergeCell ref="F173:I173"/>
    <mergeCell ref="F174:I174"/>
    <mergeCell ref="F175:I175"/>
    <mergeCell ref="F176:I176"/>
    <mergeCell ref="F177:I177"/>
    <mergeCell ref="F178:I17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65:I165"/>
    <mergeCell ref="F166:I166"/>
    <mergeCell ref="L166:M166"/>
    <mergeCell ref="N166:Q166"/>
    <mergeCell ref="F167:I167"/>
    <mergeCell ref="F168:I168"/>
    <mergeCell ref="F159:I159"/>
    <mergeCell ref="F160:I160"/>
    <mergeCell ref="F161:I161"/>
    <mergeCell ref="F162:I162"/>
    <mergeCell ref="F163:I163"/>
    <mergeCell ref="F164:I164"/>
    <mergeCell ref="F154:I154"/>
    <mergeCell ref="F156:I156"/>
    <mergeCell ref="L156:M156"/>
    <mergeCell ref="N156:Q156"/>
    <mergeCell ref="F157:I157"/>
    <mergeCell ref="F158:I158"/>
    <mergeCell ref="F149:I149"/>
    <mergeCell ref="F150:I150"/>
    <mergeCell ref="F152:I152"/>
    <mergeCell ref="L152:M152"/>
    <mergeCell ref="N152:Q152"/>
    <mergeCell ref="F153:I153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M130:P130"/>
    <mergeCell ref="M132:Q132"/>
    <mergeCell ref="M133:Q133"/>
    <mergeCell ref="F135:I135"/>
    <mergeCell ref="L135:M135"/>
    <mergeCell ref="N135:Q135"/>
    <mergeCell ref="D117:H117"/>
    <mergeCell ref="N117:Q117"/>
    <mergeCell ref="N118:Q118"/>
    <mergeCell ref="L120:Q120"/>
    <mergeCell ref="C126:Q126"/>
    <mergeCell ref="F128:P128"/>
    <mergeCell ref="D114:H114"/>
    <mergeCell ref="N114:Q114"/>
    <mergeCell ref="D115:H115"/>
    <mergeCell ref="N115:Q115"/>
    <mergeCell ref="D116:H116"/>
    <mergeCell ref="N116:Q116"/>
    <mergeCell ref="N107:Q107"/>
    <mergeCell ref="N108:Q108"/>
    <mergeCell ref="N109:Q109"/>
    <mergeCell ref="N110:Q110"/>
    <mergeCell ref="N112:Q112"/>
    <mergeCell ref="D113:H113"/>
    <mergeCell ref="N113:Q113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é sú hodnoty K a M." sqref="D472:D477">
      <formula1>"K,M"</formula1>
    </dataValidation>
    <dataValidation type="list" allowBlank="1" showInputMessage="1" showErrorMessage="1" error="Povolené sú hodnoty základná, znížená, nulová." sqref="U472:U477">
      <formula1>"základná,znížená,nulová"</formula1>
    </dataValidation>
  </dataValidation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35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Jano</cp:lastModifiedBy>
  <dcterms:modified xsi:type="dcterms:W3CDTF">2015-09-29T13:30:37Z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